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<sst xmlns="http://schemas.openxmlformats.org/spreadsheetml/2006/main" count="67" uniqueCount="58">
  <si>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</si>
  <si>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Rynek Treasury BondSpot Poland</t>
  </si>
  <si>
    <t>(aktywność i struktura obrotu w okresie od dnia 1 do 30 czerwca 2014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</si>
  <si>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</si>
  <si>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</si>
  <si>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</si>
  <si>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</si>
  <si>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</si>
  <si>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</si>
  <si>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</si>
  <si>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</si>
  <si>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</si>
  <si>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</si>
  <si>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</si>
  <si>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</si>
  <si>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</si>
  <si>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</si>
  <si>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</si>
  <si>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</si>
  <si>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</si>
  <si>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</si>
  <si>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OK0714</t>
  </si>
  <si>
    <t>OK0715</t>
  </si>
  <si>
    <t>OK0716</t>
  </si>
  <si>
    <t>PS0415</t>
  </si>
  <si>
    <t>PS0416</t>
  </si>
  <si>
    <t>PS0417</t>
  </si>
  <si>
    <t>PS0418</t>
  </si>
  <si>
    <t>PS0718</t>
  </si>
  <si>
    <t>PS0719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</si>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</sst>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4\201406\stat_06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  <sheetDataSet>
      <sheetData sheetId="1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117 krajowy vs 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 t="str">
            <v>DS0725</v>
          </cell>
          <cell r="I4">
            <v>117</v>
          </cell>
          <cell r="J4">
            <v>7</v>
          </cell>
          <cell r="K4">
            <v>47500</v>
          </cell>
          <cell r="L4">
            <v>47.09345</v>
          </cell>
        </row>
        <row r="5">
          <cell r="H5" t="str">
            <v>DS1015</v>
          </cell>
          <cell r="I5">
            <v>117</v>
          </cell>
          <cell r="J5">
            <v>20</v>
          </cell>
          <cell r="K5">
            <v>735000</v>
          </cell>
          <cell r="L5">
            <v>799.80525</v>
          </cell>
        </row>
        <row r="6">
          <cell r="H6" t="str">
            <v>DS1017</v>
          </cell>
          <cell r="I6">
            <v>117</v>
          </cell>
          <cell r="J6">
            <v>14</v>
          </cell>
          <cell r="K6">
            <v>215000</v>
          </cell>
          <cell r="L6">
            <v>238.33695</v>
          </cell>
        </row>
        <row r="7">
          <cell r="H7" t="str">
            <v>DS1019</v>
          </cell>
          <cell r="I7">
            <v>117</v>
          </cell>
          <cell r="J7">
            <v>53</v>
          </cell>
          <cell r="K7">
            <v>700000</v>
          </cell>
          <cell r="L7">
            <v>808.026525</v>
          </cell>
        </row>
        <row r="8">
          <cell r="H8" t="str">
            <v>DS1020</v>
          </cell>
          <cell r="I8">
            <v>117</v>
          </cell>
          <cell r="J8">
            <v>10</v>
          </cell>
          <cell r="K8">
            <v>97500</v>
          </cell>
          <cell r="L8">
            <v>111.7136</v>
          </cell>
        </row>
        <row r="9">
          <cell r="H9" t="str">
            <v>DS1021</v>
          </cell>
          <cell r="I9">
            <v>117</v>
          </cell>
          <cell r="J9">
            <v>11</v>
          </cell>
          <cell r="K9">
            <v>137500</v>
          </cell>
          <cell r="L9">
            <v>164.0355</v>
          </cell>
        </row>
        <row r="10">
          <cell r="H10" t="str">
            <v>DS1023</v>
          </cell>
          <cell r="I10">
            <v>117</v>
          </cell>
          <cell r="J10">
            <v>113</v>
          </cell>
          <cell r="K10">
            <v>1417500</v>
          </cell>
          <cell r="L10">
            <v>1504.3258</v>
          </cell>
        </row>
        <row r="11">
          <cell r="H11" t="str">
            <v>IZ0816</v>
          </cell>
          <cell r="I11">
            <v>117</v>
          </cell>
          <cell r="J11">
            <v>3</v>
          </cell>
          <cell r="K11">
            <v>32500</v>
          </cell>
          <cell r="L11">
            <v>44.466425</v>
          </cell>
        </row>
        <row r="12">
          <cell r="H12" t="str">
            <v>IZ0823</v>
          </cell>
          <cell r="I12">
            <v>117</v>
          </cell>
          <cell r="J12">
            <v>10</v>
          </cell>
          <cell r="K12">
            <v>90000</v>
          </cell>
          <cell r="L12">
            <v>114.61065</v>
          </cell>
        </row>
        <row r="13">
          <cell r="H13" t="str">
            <v>OK0116</v>
          </cell>
          <cell r="I13">
            <v>117</v>
          </cell>
          <cell r="J13">
            <v>11</v>
          </cell>
          <cell r="K13">
            <v>235000</v>
          </cell>
          <cell r="L13">
            <v>225.4235</v>
          </cell>
        </row>
        <row r="14">
          <cell r="H14" t="str">
            <v>OK0714</v>
          </cell>
          <cell r="I14">
            <v>117</v>
          </cell>
          <cell r="J14">
            <v>6</v>
          </cell>
          <cell r="K14">
            <v>75000</v>
          </cell>
          <cell r="L14">
            <v>74.8385</v>
          </cell>
        </row>
        <row r="15">
          <cell r="H15" t="str">
            <v>OK0715</v>
          </cell>
          <cell r="I15">
            <v>117</v>
          </cell>
          <cell r="J15">
            <v>6</v>
          </cell>
          <cell r="K15">
            <v>122500</v>
          </cell>
          <cell r="L15">
            <v>119.34275</v>
          </cell>
        </row>
        <row r="16">
          <cell r="H16" t="str">
            <v>OK0716</v>
          </cell>
          <cell r="I16">
            <v>117</v>
          </cell>
          <cell r="J16">
            <v>18</v>
          </cell>
          <cell r="K16">
            <v>292500</v>
          </cell>
          <cell r="L16">
            <v>277.4615</v>
          </cell>
        </row>
        <row r="17">
          <cell r="H17" t="str">
            <v>PS0415</v>
          </cell>
          <cell r="I17">
            <v>117</v>
          </cell>
          <cell r="J17">
            <v>28</v>
          </cell>
          <cell r="K17">
            <v>1300000</v>
          </cell>
          <cell r="L17">
            <v>1344.039</v>
          </cell>
        </row>
        <row r="18">
          <cell r="H18" t="str">
            <v>PS0416</v>
          </cell>
          <cell r="I18">
            <v>117</v>
          </cell>
          <cell r="J18">
            <v>7</v>
          </cell>
          <cell r="K18">
            <v>265000</v>
          </cell>
          <cell r="L18">
            <v>278.5436</v>
          </cell>
        </row>
        <row r="19">
          <cell r="H19" t="str">
            <v>PS0417</v>
          </cell>
          <cell r="I19">
            <v>117</v>
          </cell>
          <cell r="J19">
            <v>32</v>
          </cell>
          <cell r="K19">
            <v>775000</v>
          </cell>
          <cell r="L19">
            <v>823.58785</v>
          </cell>
        </row>
        <row r="20">
          <cell r="H20" t="str">
            <v>PS0418</v>
          </cell>
          <cell r="I20">
            <v>117</v>
          </cell>
          <cell r="J20">
            <v>46</v>
          </cell>
          <cell r="K20">
            <v>707500</v>
          </cell>
          <cell r="L20">
            <v>732.60315</v>
          </cell>
        </row>
        <row r="21">
          <cell r="H21" t="str">
            <v>PS0718</v>
          </cell>
          <cell r="I21">
            <v>117</v>
          </cell>
          <cell r="J21">
            <v>141</v>
          </cell>
          <cell r="K21">
            <v>1950000</v>
          </cell>
          <cell r="L21">
            <v>1956.715675</v>
          </cell>
        </row>
        <row r="22">
          <cell r="H22" t="str">
            <v>PS0719</v>
          </cell>
          <cell r="I22">
            <v>117</v>
          </cell>
          <cell r="J22">
            <v>32</v>
          </cell>
          <cell r="K22">
            <v>445000</v>
          </cell>
          <cell r="L22">
            <v>461.931</v>
          </cell>
        </row>
        <row r="23">
          <cell r="H23" t="str">
            <v>PS1016</v>
          </cell>
          <cell r="I23">
            <v>117</v>
          </cell>
          <cell r="J23">
            <v>25</v>
          </cell>
          <cell r="K23">
            <v>587500</v>
          </cell>
          <cell r="L23">
            <v>633.7053</v>
          </cell>
        </row>
        <row r="24">
          <cell r="H24" t="str">
            <v>WS0429</v>
          </cell>
          <cell r="I24">
            <v>117</v>
          </cell>
          <cell r="J24">
            <v>8</v>
          </cell>
          <cell r="K24">
            <v>95000</v>
          </cell>
          <cell r="L24">
            <v>115.69685</v>
          </cell>
        </row>
        <row r="25">
          <cell r="H25" t="str">
            <v>WS0922</v>
          </cell>
          <cell r="I25">
            <v>117</v>
          </cell>
          <cell r="J25">
            <v>29</v>
          </cell>
          <cell r="K25">
            <v>350000</v>
          </cell>
          <cell r="L25">
            <v>421.663475</v>
          </cell>
        </row>
        <row r="26">
          <cell r="H26" t="str">
            <v>WZ0115</v>
          </cell>
          <cell r="I26">
            <v>117</v>
          </cell>
          <cell r="J26">
            <v>22</v>
          </cell>
          <cell r="K26">
            <v>900000</v>
          </cell>
          <cell r="L26">
            <v>910.8477</v>
          </cell>
        </row>
        <row r="27">
          <cell r="H27" t="str">
            <v>WZ0117</v>
          </cell>
          <cell r="I27">
            <v>117</v>
          </cell>
          <cell r="J27">
            <v>10</v>
          </cell>
          <cell r="K27">
            <v>162500</v>
          </cell>
          <cell r="L27">
            <v>164.2275</v>
          </cell>
          <cell r="Q27">
            <v>0</v>
          </cell>
        </row>
        <row r="28">
          <cell r="H28" t="str">
            <v>WZ0118</v>
          </cell>
          <cell r="I28">
            <v>117</v>
          </cell>
          <cell r="J28">
            <v>10</v>
          </cell>
          <cell r="K28">
            <v>400000</v>
          </cell>
          <cell r="L28">
            <v>403.3104</v>
          </cell>
        </row>
        <row r="29">
          <cell r="H29" t="str">
            <v>WZ0119</v>
          </cell>
          <cell r="I29">
            <v>117</v>
          </cell>
          <cell r="J29">
            <v>23</v>
          </cell>
          <cell r="K29">
            <v>1485000</v>
          </cell>
          <cell r="L29">
            <v>1493.634775</v>
          </cell>
        </row>
        <row r="30">
          <cell r="H30" t="str">
            <v>WZ0121</v>
          </cell>
          <cell r="I30">
            <v>117</v>
          </cell>
          <cell r="J30">
            <v>23</v>
          </cell>
          <cell r="K30">
            <v>402500</v>
          </cell>
          <cell r="L30">
            <v>401.43335</v>
          </cell>
        </row>
        <row r="31">
          <cell r="H31" t="str">
            <v>WZ0124</v>
          </cell>
          <cell r="I31">
            <v>117</v>
          </cell>
          <cell r="J31">
            <v>26</v>
          </cell>
          <cell r="K31">
            <v>495000</v>
          </cell>
          <cell r="L31">
            <v>488.952575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65">
          <cell r="H65" t="str">
            <v>Nazwa                        SPW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DS1017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DS1019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DS1021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DS1023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IZ0816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IZ0823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OK0116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OK0715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OK0716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PS0417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PS0418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PS0718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PS0719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PS1016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WS0428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WS0429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WS0437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WS0922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WZ0118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WZ0119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WZ0121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WZ0124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OBLIGACJE RAZEM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EUR0119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EUR0214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EUR0216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EUR0317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EUR0321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EUR0420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EUR0618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EUR0724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OBLIGACJE nom. EUR RAZEM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28Aug13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BONY RAZEM 1)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1) uwzględniono tylko aktywne serie bonów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</sheetData>
      <sheetData sheetId="2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119 cash krajowy vs zagraniczny</v>
          </cell>
        </row>
        <row r="2">
          <cell r="H2" t="str">
            <v>DS0725</v>
          </cell>
          <cell r="I2">
            <v>119</v>
          </cell>
          <cell r="J2">
            <v>15</v>
          </cell>
          <cell r="K2">
            <v>117500</v>
          </cell>
          <cell r="L2">
            <v>116.716475</v>
          </cell>
        </row>
        <row r="3">
          <cell r="H3" t="str">
            <v>DS1015</v>
          </cell>
          <cell r="I3">
            <v>119</v>
          </cell>
          <cell r="J3">
            <v>7</v>
          </cell>
          <cell r="K3">
            <v>270000</v>
          </cell>
          <cell r="L3">
            <v>293.7132</v>
          </cell>
        </row>
        <row r="4">
          <cell r="H4" t="str">
            <v>DS1017</v>
          </cell>
          <cell r="I4">
            <v>119</v>
          </cell>
          <cell r="J4">
            <v>9</v>
          </cell>
          <cell r="K4">
            <v>135000</v>
          </cell>
          <cell r="L4">
            <v>149.68585</v>
          </cell>
        </row>
        <row r="5">
          <cell r="H5" t="str">
            <v>DS1019</v>
          </cell>
          <cell r="I5">
            <v>119</v>
          </cell>
          <cell r="J5">
            <v>67</v>
          </cell>
          <cell r="K5">
            <v>902500</v>
          </cell>
          <cell r="L5">
            <v>1040.98115</v>
          </cell>
        </row>
        <row r="6">
          <cell r="H6" t="str">
            <v>DS1020</v>
          </cell>
          <cell r="I6">
            <v>119</v>
          </cell>
          <cell r="J6">
            <v>29</v>
          </cell>
          <cell r="K6">
            <v>360000</v>
          </cell>
          <cell r="L6">
            <v>413.5274</v>
          </cell>
        </row>
        <row r="7">
          <cell r="H7" t="str">
            <v>DS1021</v>
          </cell>
          <cell r="I7">
            <v>119</v>
          </cell>
          <cell r="J7">
            <v>38</v>
          </cell>
          <cell r="K7">
            <v>445000</v>
          </cell>
          <cell r="L7">
            <v>530.08125</v>
          </cell>
        </row>
        <row r="8">
          <cell r="H8" t="str">
            <v>DS1023</v>
          </cell>
          <cell r="I8">
            <v>119</v>
          </cell>
          <cell r="J8">
            <v>175</v>
          </cell>
          <cell r="K8">
            <v>2360000</v>
          </cell>
          <cell r="L8">
            <v>2507.00565</v>
          </cell>
        </row>
        <row r="9">
          <cell r="H9" t="str">
            <v>IZ0816</v>
          </cell>
          <cell r="I9">
            <v>119</v>
          </cell>
          <cell r="J9">
            <v>1</v>
          </cell>
          <cell r="K9">
            <v>10000</v>
          </cell>
          <cell r="L9">
            <v>13.7181</v>
          </cell>
        </row>
        <row r="10">
          <cell r="H10" t="str">
            <v>IZ0823</v>
          </cell>
          <cell r="I10">
            <v>119</v>
          </cell>
          <cell r="J10">
            <v>13</v>
          </cell>
          <cell r="K10">
            <v>120000</v>
          </cell>
          <cell r="L10">
            <v>152.4047</v>
          </cell>
        </row>
        <row r="11">
          <cell r="H11" t="str">
            <v>OK0116</v>
          </cell>
          <cell r="I11">
            <v>119</v>
          </cell>
          <cell r="J11">
            <v>21</v>
          </cell>
          <cell r="K11">
            <v>357500</v>
          </cell>
          <cell r="L11">
            <v>343.2815</v>
          </cell>
        </row>
        <row r="12">
          <cell r="H12" t="str">
            <v>OK0714</v>
          </cell>
          <cell r="I12">
            <v>119</v>
          </cell>
          <cell r="J12">
            <v>4</v>
          </cell>
          <cell r="K12">
            <v>257500</v>
          </cell>
          <cell r="L12">
            <v>256.89225</v>
          </cell>
        </row>
        <row r="13">
          <cell r="H13" t="str">
            <v>OK0715</v>
          </cell>
          <cell r="I13">
            <v>119</v>
          </cell>
          <cell r="J13">
            <v>1</v>
          </cell>
          <cell r="K13">
            <v>5000</v>
          </cell>
          <cell r="L13">
            <v>4.858</v>
          </cell>
        </row>
        <row r="14">
          <cell r="H14" t="str">
            <v>OK0716</v>
          </cell>
          <cell r="I14">
            <v>119</v>
          </cell>
          <cell r="J14">
            <v>8</v>
          </cell>
          <cell r="K14">
            <v>247500</v>
          </cell>
          <cell r="L14">
            <v>234.582</v>
          </cell>
        </row>
        <row r="15">
          <cell r="H15" t="str">
            <v>PS0415</v>
          </cell>
          <cell r="I15">
            <v>119</v>
          </cell>
          <cell r="J15">
            <v>11</v>
          </cell>
          <cell r="K15">
            <v>430000</v>
          </cell>
          <cell r="L15">
            <v>444.10715</v>
          </cell>
        </row>
        <row r="16">
          <cell r="H16" t="str">
            <v>PS0416</v>
          </cell>
          <cell r="I16">
            <v>119</v>
          </cell>
          <cell r="J16">
            <v>8</v>
          </cell>
          <cell r="K16">
            <v>325000</v>
          </cell>
          <cell r="L16">
            <v>341.65055</v>
          </cell>
          <cell r="Q16">
            <v>0</v>
          </cell>
        </row>
        <row r="17">
          <cell r="H17" t="str">
            <v>PS0417</v>
          </cell>
          <cell r="I17">
            <v>119</v>
          </cell>
          <cell r="J17">
            <v>28</v>
          </cell>
          <cell r="K17">
            <v>620000</v>
          </cell>
          <cell r="L17">
            <v>659.5332</v>
          </cell>
        </row>
        <row r="18">
          <cell r="H18" t="str">
            <v>PS0418</v>
          </cell>
          <cell r="I18">
            <v>119</v>
          </cell>
          <cell r="J18">
            <v>47</v>
          </cell>
          <cell r="K18">
            <v>777500</v>
          </cell>
          <cell r="L18">
            <v>806.307175</v>
          </cell>
        </row>
        <row r="19">
          <cell r="H19" t="str">
            <v>PS0718</v>
          </cell>
          <cell r="I19">
            <v>119</v>
          </cell>
          <cell r="J19">
            <v>172</v>
          </cell>
          <cell r="K19">
            <v>2412500</v>
          </cell>
          <cell r="L19">
            <v>2422.128</v>
          </cell>
        </row>
        <row r="20">
          <cell r="H20" t="str">
            <v>PS0719</v>
          </cell>
          <cell r="I20">
            <v>119</v>
          </cell>
          <cell r="J20">
            <v>50</v>
          </cell>
          <cell r="K20">
            <v>762500</v>
          </cell>
          <cell r="L20">
            <v>790.706475</v>
          </cell>
        </row>
        <row r="21">
          <cell r="H21" t="str">
            <v>PS1016</v>
          </cell>
          <cell r="I21">
            <v>119</v>
          </cell>
          <cell r="J21">
            <v>23</v>
          </cell>
          <cell r="K21">
            <v>405000</v>
          </cell>
          <cell r="L21">
            <v>437.33015</v>
          </cell>
        </row>
        <row r="22">
          <cell r="H22" t="str">
            <v>WS0428</v>
          </cell>
          <cell r="I22">
            <v>119</v>
          </cell>
          <cell r="J22">
            <v>4</v>
          </cell>
          <cell r="K22">
            <v>20000</v>
          </cell>
          <cell r="L22">
            <v>17.82965</v>
          </cell>
        </row>
        <row r="23">
          <cell r="H23" t="str">
            <v>WS0429</v>
          </cell>
          <cell r="I23">
            <v>119</v>
          </cell>
          <cell r="J23">
            <v>15</v>
          </cell>
          <cell r="K23">
            <v>162500</v>
          </cell>
          <cell r="L23">
            <v>197.4653</v>
          </cell>
        </row>
        <row r="24">
          <cell r="H24" t="str">
            <v>WS0922</v>
          </cell>
          <cell r="I24">
            <v>119</v>
          </cell>
          <cell r="J24">
            <v>40</v>
          </cell>
          <cell r="K24">
            <v>535000</v>
          </cell>
          <cell r="L24">
            <v>646.390975</v>
          </cell>
        </row>
        <row r="25">
          <cell r="H25" t="str">
            <v>WZ0115</v>
          </cell>
          <cell r="I25">
            <v>119</v>
          </cell>
          <cell r="J25">
            <v>9</v>
          </cell>
          <cell r="K25">
            <v>495000</v>
          </cell>
          <cell r="L25">
            <v>500.9427</v>
          </cell>
        </row>
        <row r="26">
          <cell r="H26" t="str">
            <v>WZ0117</v>
          </cell>
          <cell r="I26">
            <v>119</v>
          </cell>
          <cell r="J26">
            <v>8</v>
          </cell>
          <cell r="K26">
            <v>295000</v>
          </cell>
          <cell r="L26">
            <v>297.7417</v>
          </cell>
        </row>
        <row r="27">
          <cell r="H27" t="str">
            <v>WZ0118</v>
          </cell>
          <cell r="I27">
            <v>119</v>
          </cell>
          <cell r="J27">
            <v>2</v>
          </cell>
          <cell r="K27">
            <v>55000</v>
          </cell>
          <cell r="L27">
            <v>55.4306</v>
          </cell>
        </row>
        <row r="28">
          <cell r="H28" t="str">
            <v>WZ0119</v>
          </cell>
          <cell r="I28">
            <v>119</v>
          </cell>
          <cell r="J28">
            <v>27</v>
          </cell>
          <cell r="K28">
            <v>715000</v>
          </cell>
          <cell r="L28">
            <v>719.02665</v>
          </cell>
        </row>
        <row r="29">
          <cell r="H29" t="str">
            <v>WZ0121</v>
          </cell>
          <cell r="I29">
            <v>119</v>
          </cell>
          <cell r="J29">
            <v>10</v>
          </cell>
          <cell r="K29">
            <v>215000</v>
          </cell>
          <cell r="L29">
            <v>214.5236</v>
          </cell>
        </row>
        <row r="30">
          <cell r="H30" t="str">
            <v>WZ0124</v>
          </cell>
          <cell r="I30">
            <v>119</v>
          </cell>
          <cell r="J30">
            <v>18</v>
          </cell>
          <cell r="K30">
            <v>285000</v>
          </cell>
          <cell r="L30">
            <v>281.59085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H63" t="str">
            <v>Nazwa                        SPW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DS0725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DS1015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DS1017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IZ0816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IZ0823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OK0116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OK0714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OK0715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PS0718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PS0719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PS1016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WS0429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WS0437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WS0922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WZ0115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WZ0121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WZ0124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OBLIGACJE RAZEM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EUR0119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EUR0122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EUR0214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EUR0216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EUR0317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EUR0321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EUR0420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EUR0618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EUR0724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OBLIGACJE nom. EUR RAZEM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28Aug13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BONY RAZEM 1)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1) uwzględniono tylko aktywne serie bonów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</sheetData>
      <sheetData sheetId="3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120 cash zagraniczny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 t="str">
            <v>DS0725</v>
          </cell>
          <cell r="I3">
            <v>120</v>
          </cell>
          <cell r="J3">
            <v>1</v>
          </cell>
          <cell r="K3">
            <v>10000</v>
          </cell>
          <cell r="L3">
            <v>10.0151</v>
          </cell>
        </row>
        <row r="4">
          <cell r="H4" t="str">
            <v>DS1015</v>
          </cell>
          <cell r="I4">
            <v>120</v>
          </cell>
          <cell r="J4">
            <v>6</v>
          </cell>
          <cell r="K4">
            <v>177500</v>
          </cell>
          <cell r="L4">
            <v>193.438</v>
          </cell>
        </row>
        <row r="5">
          <cell r="H5" t="str">
            <v>DS1017</v>
          </cell>
          <cell r="I5">
            <v>120</v>
          </cell>
          <cell r="J5">
            <v>3</v>
          </cell>
          <cell r="K5">
            <v>70000</v>
          </cell>
          <cell r="L5">
            <v>77.4236</v>
          </cell>
        </row>
        <row r="6">
          <cell r="H6" t="str">
            <v>DS1019</v>
          </cell>
          <cell r="I6">
            <v>120</v>
          </cell>
          <cell r="J6">
            <v>8</v>
          </cell>
          <cell r="K6">
            <v>115000</v>
          </cell>
          <cell r="L6">
            <v>132.0572</v>
          </cell>
        </row>
        <row r="7">
          <cell r="H7" t="str">
            <v>DS1020</v>
          </cell>
          <cell r="I7">
            <v>120</v>
          </cell>
          <cell r="J7">
            <v>7</v>
          </cell>
          <cell r="K7">
            <v>75000</v>
          </cell>
          <cell r="L7">
            <v>86.5641</v>
          </cell>
        </row>
        <row r="8">
          <cell r="H8" t="str">
            <v>DS1021</v>
          </cell>
          <cell r="I8">
            <v>120</v>
          </cell>
          <cell r="J8">
            <v>9</v>
          </cell>
          <cell r="K8">
            <v>100000</v>
          </cell>
          <cell r="L8">
            <v>118.9554</v>
          </cell>
        </row>
        <row r="9">
          <cell r="H9" t="str">
            <v>DS1023</v>
          </cell>
          <cell r="I9">
            <v>120</v>
          </cell>
          <cell r="J9">
            <v>57</v>
          </cell>
          <cell r="K9">
            <v>600000</v>
          </cell>
          <cell r="L9">
            <v>636.866</v>
          </cell>
        </row>
        <row r="10">
          <cell r="H10" t="str">
            <v>IZ0816</v>
          </cell>
          <cell r="I10">
            <v>120</v>
          </cell>
          <cell r="J10">
            <v>1</v>
          </cell>
          <cell r="K10">
            <v>10000</v>
          </cell>
          <cell r="L10">
            <v>13.688</v>
          </cell>
        </row>
        <row r="11">
          <cell r="H11" t="str">
            <v>IZ0823</v>
          </cell>
          <cell r="I11">
            <v>120</v>
          </cell>
          <cell r="J11">
            <v>3</v>
          </cell>
          <cell r="K11">
            <v>30000</v>
          </cell>
          <cell r="L11">
            <v>38.1415</v>
          </cell>
        </row>
        <row r="12">
          <cell r="H12" t="str">
            <v>OK0116</v>
          </cell>
          <cell r="I12">
            <v>120</v>
          </cell>
          <cell r="J12">
            <v>2</v>
          </cell>
          <cell r="K12">
            <v>27500</v>
          </cell>
          <cell r="L12">
            <v>26.41275</v>
          </cell>
        </row>
        <row r="13">
          <cell r="H13" t="str">
            <v>PS0416</v>
          </cell>
          <cell r="I13">
            <v>120</v>
          </cell>
          <cell r="J13">
            <v>3</v>
          </cell>
          <cell r="K13">
            <v>80000</v>
          </cell>
          <cell r="L13">
            <v>84.1708</v>
          </cell>
        </row>
        <row r="14">
          <cell r="H14" t="str">
            <v>PS0417</v>
          </cell>
          <cell r="I14">
            <v>120</v>
          </cell>
          <cell r="J14">
            <v>2</v>
          </cell>
          <cell r="K14">
            <v>30000</v>
          </cell>
          <cell r="L14">
            <v>31.9301</v>
          </cell>
        </row>
        <row r="15">
          <cell r="H15" t="str">
            <v>PS0418</v>
          </cell>
          <cell r="I15">
            <v>120</v>
          </cell>
          <cell r="J15">
            <v>6</v>
          </cell>
          <cell r="K15">
            <v>70000</v>
          </cell>
          <cell r="L15">
            <v>72.80995</v>
          </cell>
        </row>
        <row r="16">
          <cell r="H16" t="str">
            <v>PS0718</v>
          </cell>
          <cell r="I16">
            <v>120</v>
          </cell>
          <cell r="J16">
            <v>31</v>
          </cell>
          <cell r="K16">
            <v>470000</v>
          </cell>
          <cell r="L16">
            <v>471.34965</v>
          </cell>
        </row>
        <row r="17">
          <cell r="H17" t="str">
            <v>PS0719</v>
          </cell>
          <cell r="I17">
            <v>120</v>
          </cell>
          <cell r="J17">
            <v>20</v>
          </cell>
          <cell r="K17">
            <v>290000</v>
          </cell>
          <cell r="L17">
            <v>300.71465</v>
          </cell>
        </row>
        <row r="18">
          <cell r="H18" t="str">
            <v>PS1016</v>
          </cell>
          <cell r="I18">
            <v>120</v>
          </cell>
          <cell r="J18">
            <v>1</v>
          </cell>
          <cell r="K18">
            <v>10000</v>
          </cell>
          <cell r="L18">
            <v>10.7967</v>
          </cell>
          <cell r="Q18">
            <v>0</v>
          </cell>
        </row>
        <row r="19">
          <cell r="H19" t="str">
            <v>WS0428</v>
          </cell>
          <cell r="I19">
            <v>120</v>
          </cell>
          <cell r="J19">
            <v>1</v>
          </cell>
          <cell r="K19">
            <v>10000</v>
          </cell>
          <cell r="L19">
            <v>8.9047</v>
          </cell>
        </row>
        <row r="20">
          <cell r="H20" t="str">
            <v>WS0429</v>
          </cell>
          <cell r="I20">
            <v>120</v>
          </cell>
          <cell r="J20">
            <v>2</v>
          </cell>
          <cell r="K20">
            <v>20000</v>
          </cell>
          <cell r="L20">
            <v>24.203</v>
          </cell>
        </row>
        <row r="21">
          <cell r="H21" t="str">
            <v>WS0922</v>
          </cell>
          <cell r="I21">
            <v>120</v>
          </cell>
          <cell r="J21">
            <v>5</v>
          </cell>
          <cell r="K21">
            <v>50000</v>
          </cell>
          <cell r="L21">
            <v>60.471</v>
          </cell>
        </row>
        <row r="22">
          <cell r="H22" t="str">
            <v>WZ0115</v>
          </cell>
          <cell r="I22">
            <v>120</v>
          </cell>
          <cell r="J22">
            <v>3</v>
          </cell>
          <cell r="K22">
            <v>145000</v>
          </cell>
          <cell r="L22">
            <v>146.8017</v>
          </cell>
        </row>
        <row r="23">
          <cell r="H23" t="str">
            <v>WZ0117</v>
          </cell>
          <cell r="I23">
            <v>120</v>
          </cell>
          <cell r="J23">
            <v>1</v>
          </cell>
          <cell r="K23">
            <v>15000</v>
          </cell>
          <cell r="L23">
            <v>15.1545</v>
          </cell>
        </row>
        <row r="24">
          <cell r="H24" t="str">
            <v>WZ0119</v>
          </cell>
          <cell r="I24">
            <v>120</v>
          </cell>
          <cell r="J24">
            <v>4</v>
          </cell>
          <cell r="K24">
            <v>67500</v>
          </cell>
          <cell r="L24">
            <v>67.88225</v>
          </cell>
        </row>
        <row r="25">
          <cell r="H25" t="str">
            <v>WZ0121</v>
          </cell>
          <cell r="I25">
            <v>120</v>
          </cell>
          <cell r="J25">
            <v>3</v>
          </cell>
          <cell r="K25">
            <v>47500</v>
          </cell>
          <cell r="L25">
            <v>47.46145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Nazwa                        SPW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DS0725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DS1015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DS1017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DS1019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DS1020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DS1021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DS1023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IZ0816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IZ0823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OK0116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OK0714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OK0715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OK0716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PS0415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PS0416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PS0417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PS0418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PS0718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PS0719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PS1016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WS0428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WS0429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WS0437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WS0922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WZ0115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WZ0117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WZ0118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WZ0119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WZ0121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WZ0124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OBLIGACJE RAZEM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EUR0119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EUR0122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EUR0123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EUR0125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EUR0214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EUR0216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EUR0317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EUR0321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EUR0420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EUR0618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EUR0724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OBLIGACJE nom. EUR RAZEM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28Aug13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BONY RAZEM 1)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1) uwzględniono tylko aktywne serie bonów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</sheetData>
      <sheetData sheetId="4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417 RFQ krajowy vs 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Q26">
            <v>0</v>
          </cell>
        </row>
        <row r="63">
          <cell r="H63" t="str">
            <v>Nazwa                        SPW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DS0725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DS1015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DS1017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IZ0816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IZ0823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OK0116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OK0714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OK0715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PS0718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PS0719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PS1016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WS0428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WS0429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WS0437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WS0922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WZ0115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WZ0117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WZ0119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WZ0121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WZ0124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OBLIGACJE RAZEM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EUR0119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EUR0122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EUR0214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EUR0216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EUR0317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EUR0321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EUR0420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EUR0618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EUR0724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OBLIGACJE nom. EUR RAZEM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28Aug13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BONY RAZEM 1)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1) uwzględniono tylko aktywne serie bonów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5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419 RFQ cash krajowy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Q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DS1015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DS1019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DS1023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IZ0816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IZ0823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OK0116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OK0714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OK0716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PS0418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PS0718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PS0719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PS1016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WS0428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WS0429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WS0437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WS0922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WZ0121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WZ0124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OBLIGACJE RAZEM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EUR0119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EUR0214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EUR0216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EUR0317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EUR0321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EUR0420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EUR0618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EUR0724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OBLIGACJE nom. EUR RAZEM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28Aug13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BONY RAZEM 1)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1) uwzględniono tylko aktywne serie bonów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6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420 RFQ cash zagraniczny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Q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DS1015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DS1017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DS1019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DS1023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IZ0816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IZ0823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OK0116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OK0714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OK0715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OK0716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PS0415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PS0416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PS0417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PS0418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PS0718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PS0719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PS1016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WS0428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WS0429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WS0437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WS0922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WZ0115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WZ0117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WZ0118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WZ0119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WZ0121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WZ0124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OBLIGACJE RAZEM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EUR0119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EUR0214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EUR0216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EUR0317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EUR0321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EUR0420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EUR0618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EUR0724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OBLIGACJE nom. EUR RAZEM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28Aug13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BONY RAZEM 1)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1) uwzględniono tylko aktywne serie bonów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</sheetData>
      <sheetData sheetId="7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REPO BSB Krajowy /Krajowy</v>
          </cell>
        </row>
        <row r="2">
          <cell r="H2" t="str">
            <v>DS0725</v>
          </cell>
          <cell r="I2">
            <v>525</v>
          </cell>
          <cell r="J2">
            <v>4</v>
          </cell>
          <cell r="K2">
            <v>12500</v>
          </cell>
          <cell r="L2">
            <v>24.70215</v>
          </cell>
        </row>
        <row r="3">
          <cell r="H3" t="str">
            <v>DS1015</v>
          </cell>
          <cell r="I3">
            <v>525</v>
          </cell>
          <cell r="J3">
            <v>10</v>
          </cell>
          <cell r="K3">
            <v>425000</v>
          </cell>
          <cell r="L3">
            <v>926.3227625</v>
          </cell>
        </row>
        <row r="4">
          <cell r="H4" t="str">
            <v>DS1017</v>
          </cell>
          <cell r="I4">
            <v>525</v>
          </cell>
          <cell r="J4">
            <v>20</v>
          </cell>
          <cell r="K4">
            <v>745000</v>
          </cell>
          <cell r="L4">
            <v>1655.4215325</v>
          </cell>
        </row>
        <row r="5">
          <cell r="H5" t="str">
            <v>DS1019</v>
          </cell>
          <cell r="I5">
            <v>525</v>
          </cell>
          <cell r="J5">
            <v>37</v>
          </cell>
          <cell r="K5">
            <v>1440000</v>
          </cell>
          <cell r="L5">
            <v>3313.3218275</v>
          </cell>
        </row>
        <row r="6">
          <cell r="H6" t="str">
            <v>DS1020</v>
          </cell>
          <cell r="I6">
            <v>525</v>
          </cell>
          <cell r="J6">
            <v>55</v>
          </cell>
          <cell r="K6">
            <v>2320000</v>
          </cell>
          <cell r="L6">
            <v>5330.67425</v>
          </cell>
        </row>
        <row r="7">
          <cell r="H7" t="str">
            <v>DS1021</v>
          </cell>
          <cell r="I7">
            <v>525</v>
          </cell>
          <cell r="J7">
            <v>18</v>
          </cell>
          <cell r="K7">
            <v>520000</v>
          </cell>
          <cell r="L7">
            <v>1232.479345</v>
          </cell>
        </row>
        <row r="8">
          <cell r="H8" t="str">
            <v>DS1023</v>
          </cell>
          <cell r="I8">
            <v>525</v>
          </cell>
          <cell r="J8">
            <v>35</v>
          </cell>
          <cell r="K8">
            <v>1162500</v>
          </cell>
          <cell r="L8">
            <v>2460.33397</v>
          </cell>
        </row>
        <row r="9">
          <cell r="H9" t="str">
            <v>OK0116</v>
          </cell>
          <cell r="I9">
            <v>525</v>
          </cell>
          <cell r="J9">
            <v>8</v>
          </cell>
          <cell r="K9">
            <v>345000</v>
          </cell>
          <cell r="L9">
            <v>663.1169025</v>
          </cell>
        </row>
        <row r="10">
          <cell r="H10" t="str">
            <v>OK0715</v>
          </cell>
          <cell r="I10">
            <v>525</v>
          </cell>
          <cell r="J10">
            <v>9</v>
          </cell>
          <cell r="K10">
            <v>232500</v>
          </cell>
          <cell r="L10">
            <v>452.989225</v>
          </cell>
        </row>
        <row r="11">
          <cell r="H11" t="str">
            <v>OK0716</v>
          </cell>
          <cell r="I11">
            <v>525</v>
          </cell>
          <cell r="J11">
            <v>9</v>
          </cell>
          <cell r="K11">
            <v>137500</v>
          </cell>
          <cell r="L11">
            <v>260.73362</v>
          </cell>
        </row>
        <row r="12">
          <cell r="H12" t="str">
            <v>PS0415</v>
          </cell>
          <cell r="I12">
            <v>525</v>
          </cell>
          <cell r="J12">
            <v>3</v>
          </cell>
          <cell r="K12">
            <v>110000</v>
          </cell>
          <cell r="L12">
            <v>227.57527</v>
          </cell>
        </row>
        <row r="13">
          <cell r="H13" t="str">
            <v>PS0416</v>
          </cell>
          <cell r="I13">
            <v>525</v>
          </cell>
          <cell r="J13">
            <v>12</v>
          </cell>
          <cell r="K13">
            <v>815000</v>
          </cell>
          <cell r="L13">
            <v>1709.607695</v>
          </cell>
        </row>
        <row r="14">
          <cell r="H14" t="str">
            <v>PS0417</v>
          </cell>
          <cell r="I14">
            <v>525</v>
          </cell>
          <cell r="J14">
            <v>7</v>
          </cell>
          <cell r="K14">
            <v>222500</v>
          </cell>
          <cell r="L14">
            <v>472.271845</v>
          </cell>
        </row>
        <row r="15">
          <cell r="H15" t="str">
            <v>PS0418</v>
          </cell>
          <cell r="I15">
            <v>525</v>
          </cell>
          <cell r="J15">
            <v>29</v>
          </cell>
          <cell r="K15">
            <v>1285000</v>
          </cell>
          <cell r="L15">
            <v>2660.999295</v>
          </cell>
        </row>
        <row r="16">
          <cell r="H16" t="str">
            <v>PS0718</v>
          </cell>
          <cell r="I16">
            <v>525</v>
          </cell>
          <cell r="J16">
            <v>18</v>
          </cell>
          <cell r="K16">
            <v>1627500</v>
          </cell>
          <cell r="L16">
            <v>3274.23612</v>
          </cell>
        </row>
        <row r="17">
          <cell r="H17" t="str">
            <v>PS0719</v>
          </cell>
          <cell r="I17">
            <v>525</v>
          </cell>
          <cell r="J17">
            <v>3</v>
          </cell>
          <cell r="K17">
            <v>65000</v>
          </cell>
          <cell r="L17">
            <v>134.86745</v>
          </cell>
        </row>
        <row r="18">
          <cell r="H18" t="str">
            <v>PS1016</v>
          </cell>
          <cell r="I18">
            <v>525</v>
          </cell>
          <cell r="J18">
            <v>37</v>
          </cell>
          <cell r="K18">
            <v>1735000</v>
          </cell>
          <cell r="L18">
            <v>3746.7431175</v>
          </cell>
        </row>
        <row r="19">
          <cell r="H19" t="str">
            <v>WS0922</v>
          </cell>
          <cell r="I19">
            <v>525</v>
          </cell>
          <cell r="J19">
            <v>24</v>
          </cell>
          <cell r="K19">
            <v>355000</v>
          </cell>
          <cell r="L19">
            <v>854.333575</v>
          </cell>
        </row>
        <row r="20">
          <cell r="H20" t="str">
            <v>WZ0117</v>
          </cell>
          <cell r="I20">
            <v>525</v>
          </cell>
          <cell r="J20">
            <v>4</v>
          </cell>
          <cell r="K20">
            <v>232500</v>
          </cell>
          <cell r="L20">
            <v>469.4063175</v>
          </cell>
        </row>
        <row r="21">
          <cell r="H21" t="str">
            <v>WZ0118</v>
          </cell>
          <cell r="I21">
            <v>525</v>
          </cell>
          <cell r="J21">
            <v>7</v>
          </cell>
          <cell r="K21">
            <v>272500</v>
          </cell>
          <cell r="L21">
            <v>549.4114075</v>
          </cell>
        </row>
        <row r="22">
          <cell r="H22" t="str">
            <v>WZ0119</v>
          </cell>
          <cell r="I22">
            <v>525</v>
          </cell>
          <cell r="J22">
            <v>9</v>
          </cell>
          <cell r="K22">
            <v>210000</v>
          </cell>
          <cell r="L22">
            <v>422.329545</v>
          </cell>
        </row>
        <row r="23">
          <cell r="H23" t="str">
            <v>WZ0121</v>
          </cell>
          <cell r="I23">
            <v>525</v>
          </cell>
          <cell r="J23">
            <v>3</v>
          </cell>
          <cell r="K23">
            <v>32500</v>
          </cell>
          <cell r="L23">
            <v>64.79478</v>
          </cell>
        </row>
        <row r="24">
          <cell r="H24" t="str">
            <v>WZ0124</v>
          </cell>
          <cell r="I24">
            <v>525</v>
          </cell>
          <cell r="J24">
            <v>6</v>
          </cell>
          <cell r="K24">
            <v>50000</v>
          </cell>
          <cell r="L24">
            <v>98.8095775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8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REPO BSB Krajowy /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 t="str">
            <v>DS0725</v>
          </cell>
          <cell r="I3">
            <v>529</v>
          </cell>
          <cell r="J3">
            <v>5</v>
          </cell>
          <cell r="K3">
            <v>42500</v>
          </cell>
          <cell r="L3">
            <v>84.295395</v>
          </cell>
        </row>
        <row r="4">
          <cell r="H4" t="str">
            <v>DS1015</v>
          </cell>
          <cell r="I4">
            <v>529</v>
          </cell>
          <cell r="J4">
            <v>8</v>
          </cell>
          <cell r="K4">
            <v>482500</v>
          </cell>
          <cell r="L4">
            <v>1052.9920875</v>
          </cell>
        </row>
        <row r="5">
          <cell r="H5" t="str">
            <v>DS1017</v>
          </cell>
          <cell r="I5">
            <v>529</v>
          </cell>
          <cell r="J5">
            <v>7</v>
          </cell>
          <cell r="K5">
            <v>207500</v>
          </cell>
          <cell r="L5">
            <v>461.0936725</v>
          </cell>
        </row>
        <row r="6">
          <cell r="H6" t="str">
            <v>DS1019</v>
          </cell>
          <cell r="I6">
            <v>529</v>
          </cell>
          <cell r="J6">
            <v>8</v>
          </cell>
          <cell r="K6">
            <v>112500</v>
          </cell>
          <cell r="L6">
            <v>258.514725</v>
          </cell>
        </row>
        <row r="7">
          <cell r="H7" t="str">
            <v>DS1020</v>
          </cell>
          <cell r="I7">
            <v>529</v>
          </cell>
          <cell r="J7">
            <v>12</v>
          </cell>
          <cell r="K7">
            <v>977500</v>
          </cell>
          <cell r="L7">
            <v>2241.31465</v>
          </cell>
        </row>
        <row r="8">
          <cell r="H8" t="str">
            <v>DS1021</v>
          </cell>
          <cell r="I8">
            <v>529</v>
          </cell>
          <cell r="J8">
            <v>3</v>
          </cell>
          <cell r="K8">
            <v>77500</v>
          </cell>
          <cell r="L8">
            <v>184.511195</v>
          </cell>
        </row>
        <row r="9">
          <cell r="H9" t="str">
            <v>DS1023</v>
          </cell>
          <cell r="I9">
            <v>529</v>
          </cell>
          <cell r="J9">
            <v>3</v>
          </cell>
          <cell r="K9">
            <v>55000</v>
          </cell>
          <cell r="L9">
            <v>116.91803</v>
          </cell>
        </row>
        <row r="10">
          <cell r="H10" t="str">
            <v>OK0715</v>
          </cell>
          <cell r="I10">
            <v>529</v>
          </cell>
          <cell r="J10">
            <v>1</v>
          </cell>
          <cell r="K10">
            <v>70000</v>
          </cell>
          <cell r="L10">
            <v>136.46283</v>
          </cell>
        </row>
        <row r="11">
          <cell r="H11" t="str">
            <v>OK0716</v>
          </cell>
          <cell r="I11">
            <v>529</v>
          </cell>
          <cell r="J11">
            <v>3</v>
          </cell>
          <cell r="K11">
            <v>520000</v>
          </cell>
          <cell r="L11">
            <v>985.746515</v>
          </cell>
        </row>
        <row r="12">
          <cell r="H12" t="str">
            <v>PS0416</v>
          </cell>
          <cell r="I12">
            <v>529</v>
          </cell>
          <cell r="J12">
            <v>4</v>
          </cell>
          <cell r="K12">
            <v>267500</v>
          </cell>
          <cell r="L12">
            <v>561.8450175</v>
          </cell>
        </row>
        <row r="13">
          <cell r="H13" t="str">
            <v>PS0417</v>
          </cell>
          <cell r="I13">
            <v>529</v>
          </cell>
          <cell r="J13">
            <v>1</v>
          </cell>
          <cell r="K13">
            <v>22500</v>
          </cell>
          <cell r="L13">
            <v>47.8359225</v>
          </cell>
        </row>
        <row r="14">
          <cell r="H14" t="str">
            <v>PS0418</v>
          </cell>
          <cell r="I14">
            <v>529</v>
          </cell>
          <cell r="J14">
            <v>3</v>
          </cell>
          <cell r="K14">
            <v>342500</v>
          </cell>
          <cell r="L14">
            <v>709.71603</v>
          </cell>
        </row>
        <row r="15">
          <cell r="H15" t="str">
            <v>PS0718</v>
          </cell>
          <cell r="I15">
            <v>529</v>
          </cell>
          <cell r="J15">
            <v>3</v>
          </cell>
          <cell r="K15">
            <v>325000</v>
          </cell>
          <cell r="L15">
            <v>655.16125</v>
          </cell>
        </row>
        <row r="16">
          <cell r="H16" t="str">
            <v>PS1016</v>
          </cell>
          <cell r="I16">
            <v>529</v>
          </cell>
          <cell r="J16">
            <v>13</v>
          </cell>
          <cell r="K16">
            <v>675000</v>
          </cell>
          <cell r="L16">
            <v>1458.07669</v>
          </cell>
        </row>
        <row r="17">
          <cell r="H17" t="str">
            <v>WS0429</v>
          </cell>
          <cell r="I17">
            <v>529</v>
          </cell>
          <cell r="J17">
            <v>2</v>
          </cell>
          <cell r="K17">
            <v>10000</v>
          </cell>
          <cell r="L17">
            <v>24.028185</v>
          </cell>
        </row>
        <row r="18">
          <cell r="H18" t="str">
            <v>WS0922</v>
          </cell>
          <cell r="I18">
            <v>529</v>
          </cell>
          <cell r="J18">
            <v>1</v>
          </cell>
          <cell r="K18">
            <v>2500</v>
          </cell>
          <cell r="L18">
            <v>6.078795</v>
          </cell>
        </row>
        <row r="19">
          <cell r="H19" t="str">
            <v>WZ0119</v>
          </cell>
          <cell r="I19">
            <v>529</v>
          </cell>
          <cell r="J19">
            <v>2</v>
          </cell>
          <cell r="K19">
            <v>210000</v>
          </cell>
          <cell r="L19">
            <v>422.52021</v>
          </cell>
        </row>
        <row r="20">
          <cell r="H20" t="str">
            <v>WZ0124</v>
          </cell>
          <cell r="I20">
            <v>529</v>
          </cell>
          <cell r="J20">
            <v>2</v>
          </cell>
          <cell r="K20">
            <v>167500</v>
          </cell>
          <cell r="L20">
            <v>330.8305925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67">
          <cell r="H67">
            <v>0</v>
          </cell>
        </row>
        <row r="68">
          <cell r="H68" t="str">
            <v>Nazwa                        SPW</v>
          </cell>
        </row>
        <row r="69">
          <cell r="H69">
            <v>0</v>
          </cell>
        </row>
        <row r="70">
          <cell r="H70" t="str">
            <v>DS0725</v>
          </cell>
        </row>
        <row r="71">
          <cell r="H71" t="str">
            <v>DS1015</v>
          </cell>
        </row>
        <row r="72">
          <cell r="H72" t="str">
            <v>DS1017</v>
          </cell>
        </row>
        <row r="73">
          <cell r="H73" t="str">
            <v>DS1019</v>
          </cell>
        </row>
        <row r="74">
          <cell r="H74" t="str">
            <v>DS1020</v>
          </cell>
        </row>
        <row r="75">
          <cell r="H75" t="str">
            <v>DS1021</v>
          </cell>
        </row>
        <row r="76">
          <cell r="H76" t="str">
            <v>DS1023</v>
          </cell>
        </row>
        <row r="77">
          <cell r="H77" t="str">
            <v>IZ0816</v>
          </cell>
        </row>
        <row r="78">
          <cell r="H78" t="str">
            <v>IZ0823</v>
          </cell>
        </row>
        <row r="79">
          <cell r="H79" t="str">
            <v>OK0116</v>
          </cell>
        </row>
        <row r="80">
          <cell r="H80" t="str">
            <v>OK0714</v>
          </cell>
        </row>
        <row r="81">
          <cell r="H81" t="str">
            <v>OK0715</v>
          </cell>
        </row>
        <row r="82">
          <cell r="H82" t="str">
            <v>OK0716</v>
          </cell>
        </row>
        <row r="83">
          <cell r="H83" t="str">
            <v>PS0415</v>
          </cell>
        </row>
        <row r="84">
          <cell r="H84" t="str">
            <v>PS0416</v>
          </cell>
        </row>
        <row r="85">
          <cell r="H85" t="str">
            <v>PS0417</v>
          </cell>
        </row>
        <row r="86">
          <cell r="H86" t="str">
            <v>PS0418</v>
          </cell>
        </row>
        <row r="87">
          <cell r="H87" t="str">
            <v>PS0718</v>
          </cell>
        </row>
        <row r="88">
          <cell r="H88" t="str">
            <v>PS0719</v>
          </cell>
        </row>
        <row r="89">
          <cell r="H89" t="str">
            <v>PS1016</v>
          </cell>
        </row>
        <row r="90">
          <cell r="H90" t="str">
            <v>WS0428</v>
          </cell>
        </row>
        <row r="91">
          <cell r="H91" t="str">
            <v>WS0429</v>
          </cell>
        </row>
        <row r="92">
          <cell r="H92" t="str">
            <v>WS0437</v>
          </cell>
        </row>
        <row r="93">
          <cell r="H93" t="str">
            <v>WS0922</v>
          </cell>
        </row>
        <row r="94">
          <cell r="H94" t="str">
            <v>WZ0115</v>
          </cell>
        </row>
        <row r="95">
          <cell r="H95" t="str">
            <v>WZ0117</v>
          </cell>
        </row>
        <row r="96">
          <cell r="H96" t="str">
            <v>WZ0118</v>
          </cell>
        </row>
        <row r="97">
          <cell r="H97" t="str">
            <v>WZ0119</v>
          </cell>
        </row>
        <row r="98">
          <cell r="H98" t="str">
            <v>WZ0121</v>
          </cell>
        </row>
        <row r="99">
          <cell r="H99" t="str">
            <v>WZ0124</v>
          </cell>
        </row>
        <row r="100">
          <cell r="H100" t="str">
            <v>OBLIGACJE RAZEM</v>
          </cell>
        </row>
        <row r="101">
          <cell r="H101" t="str">
            <v>EUR0119</v>
          </cell>
        </row>
        <row r="102">
          <cell r="H102" t="str">
            <v>EUR0122</v>
          </cell>
        </row>
        <row r="103">
          <cell r="H103" t="str">
            <v>EUR0123</v>
          </cell>
        </row>
        <row r="104">
          <cell r="H104" t="str">
            <v>EUR0125</v>
          </cell>
        </row>
        <row r="105">
          <cell r="H105" t="str">
            <v>EUR0214</v>
          </cell>
        </row>
        <row r="106">
          <cell r="H106" t="str">
            <v>EUR0216</v>
          </cell>
        </row>
        <row r="107">
          <cell r="H107" t="str">
            <v>EUR0317</v>
          </cell>
        </row>
        <row r="108">
          <cell r="H108" t="str">
            <v>EUR0321</v>
          </cell>
        </row>
        <row r="109">
          <cell r="H109" t="str">
            <v>EUR0420</v>
          </cell>
        </row>
        <row r="110">
          <cell r="H110" t="str">
            <v>EUR0618</v>
          </cell>
        </row>
        <row r="111">
          <cell r="H111" t="str">
            <v>EUR0724</v>
          </cell>
        </row>
        <row r="112">
          <cell r="H112" t="str">
            <v>OBLIGACJE nom. EUR RAZEM</v>
          </cell>
        </row>
        <row r="113">
          <cell r="H113" t="str">
            <v>28Aug13</v>
          </cell>
        </row>
        <row r="114">
          <cell r="H114" t="str">
            <v>BONY RAZEM 1)</v>
          </cell>
        </row>
        <row r="115">
          <cell r="H115">
            <v>0</v>
          </cell>
        </row>
        <row r="116">
          <cell r="H116" t="str">
            <v>1) uwzględniono tylko aktywne serie bonów</v>
          </cell>
        </row>
        <row r="117">
          <cell r="H117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</sheetData>
      <sheetData sheetId="9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3">
          <cell r="H3" t="str">
            <v>DS1017</v>
          </cell>
          <cell r="I3">
            <v>625</v>
          </cell>
          <cell r="J3">
            <v>2</v>
          </cell>
          <cell r="K3">
            <v>35000</v>
          </cell>
          <cell r="L3">
            <v>77.74197112</v>
          </cell>
          <cell r="N3">
            <v>629</v>
          </cell>
          <cell r="O3" t="str">
            <v>REPO CLASSIC Krajowy / Zagraniczny</v>
          </cell>
        </row>
        <row r="4">
          <cell r="H4" t="str">
            <v>DS1019</v>
          </cell>
          <cell r="I4">
            <v>625</v>
          </cell>
          <cell r="J4">
            <v>4</v>
          </cell>
          <cell r="K4">
            <v>80000</v>
          </cell>
          <cell r="L4">
            <v>183.75031302000002</v>
          </cell>
        </row>
        <row r="5">
          <cell r="H5" t="str">
            <v>DS1020</v>
          </cell>
          <cell r="I5">
            <v>625</v>
          </cell>
          <cell r="J5">
            <v>10</v>
          </cell>
          <cell r="K5">
            <v>182500</v>
          </cell>
          <cell r="L5">
            <v>419.50362255</v>
          </cell>
        </row>
        <row r="6">
          <cell r="H6" t="str">
            <v>DS1021</v>
          </cell>
          <cell r="I6">
            <v>625</v>
          </cell>
          <cell r="J6">
            <v>2</v>
          </cell>
          <cell r="K6">
            <v>45000</v>
          </cell>
          <cell r="L6">
            <v>107.88217015000001</v>
          </cell>
        </row>
        <row r="7">
          <cell r="H7" t="str">
            <v>DS1023</v>
          </cell>
          <cell r="I7">
            <v>625</v>
          </cell>
          <cell r="J7">
            <v>5</v>
          </cell>
          <cell r="K7">
            <v>187500</v>
          </cell>
          <cell r="L7">
            <v>398.72650252999995</v>
          </cell>
        </row>
        <row r="8">
          <cell r="H8" t="str">
            <v>PS0418</v>
          </cell>
          <cell r="I8">
            <v>625</v>
          </cell>
          <cell r="J8">
            <v>1</v>
          </cell>
          <cell r="K8">
            <v>35000</v>
          </cell>
          <cell r="L8">
            <v>72.13734192</v>
          </cell>
        </row>
        <row r="9">
          <cell r="H9" t="str">
            <v>PS0718</v>
          </cell>
          <cell r="I9">
            <v>625</v>
          </cell>
          <cell r="J9">
            <v>1</v>
          </cell>
          <cell r="K9">
            <v>37500</v>
          </cell>
          <cell r="L9">
            <v>75.19666034000001</v>
          </cell>
        </row>
        <row r="10">
          <cell r="H10" t="str">
            <v>WZ0118</v>
          </cell>
          <cell r="I10">
            <v>625</v>
          </cell>
          <cell r="J10">
            <v>1</v>
          </cell>
          <cell r="K10">
            <v>5000</v>
          </cell>
          <cell r="L10">
            <v>10.066526810000001</v>
          </cell>
        </row>
        <row r="11">
          <cell r="H11" t="str">
            <v>WZ0119</v>
          </cell>
          <cell r="I11">
            <v>625</v>
          </cell>
          <cell r="J11">
            <v>1</v>
          </cell>
          <cell r="K11">
            <v>10000</v>
          </cell>
          <cell r="L11">
            <v>20.08105193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65">
          <cell r="H65">
            <v>0</v>
          </cell>
        </row>
        <row r="66">
          <cell r="H66" t="str">
            <v>Nazwa                        SPW</v>
          </cell>
        </row>
        <row r="67">
          <cell r="H67">
            <v>0</v>
          </cell>
        </row>
        <row r="68">
          <cell r="H68" t="str">
            <v>DS0725</v>
          </cell>
        </row>
        <row r="69">
          <cell r="H69" t="str">
            <v>DS1015</v>
          </cell>
        </row>
        <row r="70">
          <cell r="H70" t="str">
            <v>DS1017</v>
          </cell>
        </row>
        <row r="71">
          <cell r="H71" t="str">
            <v>DS1019</v>
          </cell>
        </row>
        <row r="72">
          <cell r="H72" t="str">
            <v>DS1020</v>
          </cell>
        </row>
        <row r="73">
          <cell r="H73" t="str">
            <v>DS1021</v>
          </cell>
        </row>
        <row r="74">
          <cell r="H74" t="str">
            <v>DS1023</v>
          </cell>
        </row>
        <row r="75">
          <cell r="H75" t="str">
            <v>IZ0816</v>
          </cell>
        </row>
        <row r="76">
          <cell r="H76" t="str">
            <v>IZ0823</v>
          </cell>
        </row>
        <row r="77">
          <cell r="H77" t="str">
            <v>OK0116</v>
          </cell>
        </row>
        <row r="78">
          <cell r="H78" t="str">
            <v>OK0714</v>
          </cell>
        </row>
        <row r="79">
          <cell r="H79" t="str">
            <v>OK0715</v>
          </cell>
        </row>
        <row r="80">
          <cell r="H80" t="str">
            <v>OK0716</v>
          </cell>
        </row>
        <row r="81">
          <cell r="H81" t="str">
            <v>PS0415</v>
          </cell>
        </row>
        <row r="82">
          <cell r="H82" t="str">
            <v>PS0416</v>
          </cell>
        </row>
        <row r="83">
          <cell r="H83" t="str">
            <v>PS0417</v>
          </cell>
        </row>
        <row r="84">
          <cell r="H84" t="str">
            <v>PS0418</v>
          </cell>
        </row>
        <row r="85">
          <cell r="H85" t="str">
            <v>PS0718</v>
          </cell>
        </row>
        <row r="86">
          <cell r="H86" t="str">
            <v>PS0719</v>
          </cell>
        </row>
        <row r="87">
          <cell r="H87" t="str">
            <v>PS1016</v>
          </cell>
        </row>
        <row r="88">
          <cell r="H88" t="str">
            <v>WS0428</v>
          </cell>
        </row>
        <row r="89">
          <cell r="H89" t="str">
            <v>WS0429</v>
          </cell>
        </row>
        <row r="90">
          <cell r="H90" t="str">
            <v>WS0437</v>
          </cell>
        </row>
        <row r="91">
          <cell r="H91" t="str">
            <v>WS0922</v>
          </cell>
        </row>
        <row r="92">
          <cell r="H92" t="str">
            <v>WZ0115</v>
          </cell>
        </row>
        <row r="93">
          <cell r="H93" t="str">
            <v>WZ0117</v>
          </cell>
        </row>
        <row r="94">
          <cell r="H94" t="str">
            <v>WZ0118</v>
          </cell>
        </row>
        <row r="95">
          <cell r="H95" t="str">
            <v>WZ0119</v>
          </cell>
        </row>
        <row r="96">
          <cell r="H96" t="str">
            <v>WZ0121</v>
          </cell>
        </row>
        <row r="97">
          <cell r="H97" t="str">
            <v>WZ0124</v>
          </cell>
        </row>
        <row r="98">
          <cell r="H98" t="str">
            <v>OBLIGACJE RAZEM</v>
          </cell>
        </row>
        <row r="99">
          <cell r="H99" t="str">
            <v>EUR0119</v>
          </cell>
        </row>
        <row r="100">
          <cell r="H100" t="str">
            <v>EUR0122</v>
          </cell>
        </row>
        <row r="101">
          <cell r="H101" t="str">
            <v>EUR0123</v>
          </cell>
        </row>
        <row r="102">
          <cell r="H102" t="str">
            <v>EUR0125</v>
          </cell>
        </row>
        <row r="103">
          <cell r="H103" t="str">
            <v>EUR0214</v>
          </cell>
        </row>
        <row r="104">
          <cell r="H104" t="str">
            <v>EUR0216</v>
          </cell>
        </row>
        <row r="105">
          <cell r="H105" t="str">
            <v>EUR0317</v>
          </cell>
        </row>
        <row r="106">
          <cell r="H106" t="str">
            <v>EUR0321</v>
          </cell>
        </row>
        <row r="107">
          <cell r="H107" t="str">
            <v>EUR0420</v>
          </cell>
        </row>
        <row r="108">
          <cell r="H108" t="str">
            <v>EUR0618</v>
          </cell>
        </row>
        <row r="109">
          <cell r="H109" t="str">
            <v>EUR0724</v>
          </cell>
        </row>
        <row r="110">
          <cell r="H110" t="str">
            <v>OBLIGACJE nom. EUR RAZEM</v>
          </cell>
        </row>
        <row r="111">
          <cell r="H111" t="str">
            <v>28Aug13</v>
          </cell>
        </row>
        <row r="112">
          <cell r="H112" t="str">
            <v>BONY RAZEM 1)</v>
          </cell>
        </row>
        <row r="113">
          <cell r="H113">
            <v>0</v>
          </cell>
        </row>
        <row r="114">
          <cell r="H114" t="str">
            <v>1) uwzględniono tylko aktywne serie bonów</v>
          </cell>
        </row>
        <row r="115">
          <cell r="H115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</sheetData>
      <sheetData sheetId="10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>
            <v>535</v>
          </cell>
          <cell r="O1" t="str">
            <v>REPO CLASSIC Zagraniczny /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N2">
            <v>625</v>
          </cell>
          <cell r="O2" t="str">
            <v>REPO CLASSIC Krajowy / Krajowy</v>
          </cell>
        </row>
        <row r="3">
          <cell r="H3" t="str">
            <v>DS1021</v>
          </cell>
          <cell r="I3">
            <v>535</v>
          </cell>
          <cell r="J3">
            <v>1</v>
          </cell>
          <cell r="K3">
            <v>20000</v>
          </cell>
          <cell r="L3">
            <v>47.98024</v>
          </cell>
        </row>
        <row r="4">
          <cell r="H4" t="str">
            <v>DS1020</v>
          </cell>
          <cell r="I4">
            <v>629</v>
          </cell>
          <cell r="J4">
            <v>1</v>
          </cell>
          <cell r="K4">
            <v>7500</v>
          </cell>
          <cell r="L4">
            <v>17.33006262</v>
          </cell>
        </row>
        <row r="5">
          <cell r="H5" t="str">
            <v>PS1016</v>
          </cell>
          <cell r="I5">
            <v>629</v>
          </cell>
          <cell r="J5">
            <v>2</v>
          </cell>
          <cell r="K5">
            <v>35000</v>
          </cell>
          <cell r="L5">
            <v>75.64526507</v>
          </cell>
        </row>
        <row r="6">
          <cell r="H6" t="str">
            <v>WZ0119</v>
          </cell>
          <cell r="I6">
            <v>629</v>
          </cell>
          <cell r="J6">
            <v>2</v>
          </cell>
          <cell r="K6">
            <v>40000</v>
          </cell>
          <cell r="L6">
            <v>80.47307889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58">
          <cell r="H58">
            <v>0</v>
          </cell>
        </row>
        <row r="59">
          <cell r="H59" t="str">
            <v>Nazwa                        SPW</v>
          </cell>
        </row>
        <row r="60">
          <cell r="H60">
            <v>0</v>
          </cell>
        </row>
        <row r="61">
          <cell r="H61" t="str">
            <v>DS0725</v>
          </cell>
        </row>
        <row r="62">
          <cell r="H62" t="str">
            <v>DS1015</v>
          </cell>
        </row>
        <row r="63">
          <cell r="H63" t="str">
            <v>DS1017</v>
          </cell>
        </row>
        <row r="64">
          <cell r="H64" t="str">
            <v>DS1019</v>
          </cell>
        </row>
        <row r="65">
          <cell r="H65" t="str">
            <v>DS1020</v>
          </cell>
        </row>
        <row r="66">
          <cell r="H66" t="str">
            <v>DS1021</v>
          </cell>
        </row>
        <row r="67">
          <cell r="H67" t="str">
            <v>DS1023</v>
          </cell>
        </row>
        <row r="68">
          <cell r="H68" t="str">
            <v>IZ0816</v>
          </cell>
        </row>
        <row r="69">
          <cell r="H69" t="str">
            <v>IZ0823</v>
          </cell>
        </row>
        <row r="70">
          <cell r="H70" t="str">
            <v>OK0116</v>
          </cell>
        </row>
        <row r="71">
          <cell r="H71" t="str">
            <v>OK0714</v>
          </cell>
        </row>
        <row r="72">
          <cell r="H72" t="str">
            <v>OK0715</v>
          </cell>
        </row>
        <row r="73">
          <cell r="H73" t="str">
            <v>OK0716</v>
          </cell>
        </row>
        <row r="74">
          <cell r="H74" t="str">
            <v>PS0415</v>
          </cell>
        </row>
        <row r="75">
          <cell r="H75" t="str">
            <v>PS0416</v>
          </cell>
        </row>
        <row r="76">
          <cell r="H76" t="str">
            <v>PS0417</v>
          </cell>
        </row>
        <row r="77">
          <cell r="H77" t="str">
            <v>PS0418</v>
          </cell>
        </row>
        <row r="78">
          <cell r="H78" t="str">
            <v>PS0718</v>
          </cell>
        </row>
        <row r="79">
          <cell r="H79" t="str">
            <v>PS0719</v>
          </cell>
        </row>
        <row r="80">
          <cell r="H80" t="str">
            <v>PS1016</v>
          </cell>
        </row>
        <row r="81">
          <cell r="H81" t="str">
            <v>WS0428</v>
          </cell>
        </row>
        <row r="82">
          <cell r="H82" t="str">
            <v>WS0429</v>
          </cell>
        </row>
        <row r="83">
          <cell r="H83" t="str">
            <v>WS0437</v>
          </cell>
        </row>
        <row r="84">
          <cell r="H84" t="str">
            <v>WS0922</v>
          </cell>
        </row>
        <row r="85">
          <cell r="H85" t="str">
            <v>WZ0115</v>
          </cell>
        </row>
        <row r="86">
          <cell r="H86" t="str">
            <v>WZ0117</v>
          </cell>
        </row>
        <row r="87">
          <cell r="H87" t="str">
            <v>WZ0118</v>
          </cell>
        </row>
        <row r="88">
          <cell r="H88" t="str">
            <v>WZ0119</v>
          </cell>
        </row>
        <row r="89">
          <cell r="H89" t="str">
            <v>WZ0121</v>
          </cell>
        </row>
        <row r="90">
          <cell r="H90" t="str">
            <v>WZ0124</v>
          </cell>
        </row>
        <row r="91">
          <cell r="H91" t="str">
            <v>OBLIGACJE RAZEM</v>
          </cell>
        </row>
        <row r="92">
          <cell r="H92" t="str">
            <v>EUR0119</v>
          </cell>
        </row>
        <row r="93">
          <cell r="H93" t="str">
            <v>EUR0122</v>
          </cell>
        </row>
        <row r="94">
          <cell r="H94" t="str">
            <v>EUR0123</v>
          </cell>
        </row>
        <row r="95">
          <cell r="H95" t="str">
            <v>EUR0125</v>
          </cell>
        </row>
        <row r="96">
          <cell r="H96" t="str">
            <v>EUR0214</v>
          </cell>
        </row>
        <row r="97">
          <cell r="H97" t="str">
            <v>EUR0216</v>
          </cell>
        </row>
        <row r="98">
          <cell r="H98" t="str">
            <v>EUR0317</v>
          </cell>
        </row>
        <row r="99">
          <cell r="H99" t="str">
            <v>EUR0321</v>
          </cell>
        </row>
        <row r="100">
          <cell r="H100" t="str">
            <v>EUR0420</v>
          </cell>
        </row>
        <row r="101">
          <cell r="H101" t="str">
            <v>EUR0618</v>
          </cell>
        </row>
        <row r="102">
          <cell r="H102" t="str">
            <v>EUR0724</v>
          </cell>
        </row>
        <row r="103">
          <cell r="H103" t="str">
            <v>OBLIGACJE nom. EUR RAZEM</v>
          </cell>
        </row>
        <row r="104">
          <cell r="H104" t="str">
            <v>28Aug13</v>
          </cell>
        </row>
        <row r="105">
          <cell r="H105" t="str">
            <v>BONY RAZEM 1)</v>
          </cell>
        </row>
        <row r="106">
          <cell r="H106">
            <v>0</v>
          </cell>
        </row>
        <row r="107">
          <cell r="H107" t="str">
            <v>1) uwzględniono tylko aktywne serie bonów</v>
          </cell>
        </row>
        <row r="108">
          <cell r="H108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</sheetData>
      <sheetData sheetId="11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12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S6" t="str">
            <v>29JUN11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S7" t="str">
            <v>06JUL11</v>
          </cell>
        </row>
        <row r="8">
          <cell r="S8" t="str">
            <v>01FEB12</v>
          </cell>
        </row>
        <row r="9">
          <cell r="S9" t="str">
            <v>29FEB12</v>
          </cell>
        </row>
        <row r="10">
          <cell r="S10" t="str">
            <v>28MAR12</v>
          </cell>
        </row>
        <row r="11">
          <cell r="S11" t="str">
            <v>26JUN13</v>
          </cell>
        </row>
        <row r="12">
          <cell r="S12" t="str">
            <v>28AUG13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3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15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6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7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  <sheetData sheetId="18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DS0725</v>
          </cell>
        </row>
        <row r="64">
          <cell r="H64" t="str">
            <v>DS1015</v>
          </cell>
        </row>
        <row r="65">
          <cell r="H65" t="str">
            <v>DS1017</v>
          </cell>
        </row>
        <row r="66">
          <cell r="H66" t="str">
            <v>DS1019</v>
          </cell>
        </row>
        <row r="67">
          <cell r="H67" t="str">
            <v>DS1020</v>
          </cell>
        </row>
        <row r="68">
          <cell r="H68" t="str">
            <v>DS1021</v>
          </cell>
        </row>
        <row r="69">
          <cell r="H69" t="str">
            <v>DS1023</v>
          </cell>
        </row>
        <row r="70">
          <cell r="H70" t="str">
            <v>IZ0816</v>
          </cell>
        </row>
        <row r="71">
          <cell r="H71" t="str">
            <v>IZ0823</v>
          </cell>
        </row>
        <row r="72">
          <cell r="H72" t="str">
            <v>OK0116</v>
          </cell>
        </row>
        <row r="73">
          <cell r="H73" t="str">
            <v>OK0714</v>
          </cell>
        </row>
        <row r="74">
          <cell r="H74" t="str">
            <v>OK0715</v>
          </cell>
        </row>
        <row r="75">
          <cell r="H75" t="str">
            <v>OK0716</v>
          </cell>
        </row>
        <row r="76">
          <cell r="H76" t="str">
            <v>PS0415</v>
          </cell>
        </row>
        <row r="77">
          <cell r="H77" t="str">
            <v>PS0416</v>
          </cell>
        </row>
        <row r="78">
          <cell r="H78" t="str">
            <v>PS0417</v>
          </cell>
        </row>
        <row r="79">
          <cell r="H79" t="str">
            <v>PS0418</v>
          </cell>
        </row>
        <row r="80">
          <cell r="H80" t="str">
            <v>PS0718</v>
          </cell>
        </row>
        <row r="81">
          <cell r="H81" t="str">
            <v>PS0719</v>
          </cell>
        </row>
        <row r="82">
          <cell r="H82" t="str">
            <v>PS1016</v>
          </cell>
        </row>
        <row r="83">
          <cell r="H83" t="str">
            <v>WS0428</v>
          </cell>
        </row>
        <row r="84">
          <cell r="H84" t="str">
            <v>WS0429</v>
          </cell>
        </row>
        <row r="85">
          <cell r="H85" t="str">
            <v>WS0437</v>
          </cell>
        </row>
        <row r="86">
          <cell r="H86" t="str">
            <v>WS0922</v>
          </cell>
        </row>
        <row r="87">
          <cell r="H87" t="str">
            <v>WZ0115</v>
          </cell>
        </row>
        <row r="88">
          <cell r="H88" t="str">
            <v>WZ0117</v>
          </cell>
        </row>
        <row r="89">
          <cell r="H89" t="str">
            <v>WZ0118</v>
          </cell>
        </row>
        <row r="90">
          <cell r="H90" t="str">
            <v>WZ0119</v>
          </cell>
        </row>
        <row r="91">
          <cell r="H91" t="str">
            <v>WZ0121</v>
          </cell>
        </row>
        <row r="92">
          <cell r="H92" t="str">
            <v>WZ0124</v>
          </cell>
        </row>
        <row r="93">
          <cell r="H93" t="str">
            <v>OBLIGACJE RAZEM</v>
          </cell>
        </row>
        <row r="94">
          <cell r="H94" t="str">
            <v>EUR0119</v>
          </cell>
        </row>
        <row r="95">
          <cell r="H95" t="str">
            <v>EUR0122</v>
          </cell>
        </row>
        <row r="96">
          <cell r="H96" t="str">
            <v>EUR0123</v>
          </cell>
        </row>
        <row r="97">
          <cell r="H97" t="str">
            <v>EUR0125</v>
          </cell>
        </row>
        <row r="98">
          <cell r="H98" t="str">
            <v>EUR0214</v>
          </cell>
        </row>
        <row r="99">
          <cell r="H99" t="str">
            <v>EUR0216</v>
          </cell>
        </row>
        <row r="100">
          <cell r="H100" t="str">
            <v>EUR0317</v>
          </cell>
        </row>
        <row r="101">
          <cell r="H101" t="str">
            <v>EUR0321</v>
          </cell>
        </row>
        <row r="102">
          <cell r="H102" t="str">
            <v>EUR0420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OBLIGACJE nom. EUR RAZEM</v>
          </cell>
        </row>
        <row r="106">
          <cell r="H106" t="str">
            <v>28Aug13</v>
          </cell>
        </row>
        <row r="107">
          <cell r="H107" t="str">
            <v>BONY RAZEM 1)</v>
          </cell>
        </row>
        <row r="108">
          <cell r="H108">
            <v>0</v>
          </cell>
        </row>
        <row r="109">
          <cell r="H109" t="str">
            <v>1) uwzględniono tylko aktywne serie bonów</v>
          </cell>
        </row>
        <row r="110">
          <cell r="H110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4">
      <selection activeCell="A43" sqref="A43:IV43"/>
    </sheetView>
  </sheetViews>
  <sheetFormatPr defaultColWidth="9.00390625" defaultRowHeight="12.75"/>
  <cols>
    <col min="1" max="1" width="40.00390625" style="0" customWidth="1"/>
    <col min="2" max="2" width="16.875" style="24" customWidth="1"/>
    <col min="3" max="3" width="17.625" style="24" customWidth="1"/>
    <col min="4" max="4" width="14.875" style="25" customWidth="1"/>
    <col min="5" max="5" width="16.875" style="24" customWidth="1"/>
    <col min="6" max="6" width="18.875" style="24" customWidth="1"/>
    <col min="7" max="7" width="14.875" style="25" customWidth="1"/>
    <col min="8" max="8" width="17.625" style="24" customWidth="1"/>
    <col min="9" max="9" width="18.25390625" style="24" customWidth="1"/>
    <col min="10" max="10" width="14.625" style="25" customWidth="1"/>
    <col min="11" max="11" width="17.875" style="24" customWidth="1"/>
    <col min="12" max="12" width="17.125" style="24" customWidth="1"/>
    <col min="13" max="13" width="14.875" style="25" customWidth="1"/>
    <col min="14" max="14" width="10.125" style="0" bestFit="1" customWidth="1"/>
    <col min="15" max="15" width="17.25390625" style="0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3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</row>
    <row r="7" spans="1:15" ht="16.5">
      <c r="A7" s="17" t="s">
        <v>11</v>
      </c>
      <c r="B7" s="18">
        <f>SUM(IF(VLOOKUP($A7,'[1]cash117'!$H$1:$T$408,4,FALSE)=0,0,VLOOKUP($A7,'[1]cash117'!$H$1:$T$408,4,FALSE))+IF(VLOOKUP($A7,'[1]cash119'!$H$1:$T$405,4,FALSE)=0,0,VLOOKUP($A7,'[1]cash119'!$H$1:$T$405,4,FALSE))+IF(VLOOKUP($A7,'[1]cash120'!$H$1:$T$415,4,FALSE)=0,0,VLOOKUP($A7,'[1]cash120'!$H$1:$T$415,4,FALSE)))</f>
        <v>175000</v>
      </c>
      <c r="C7" s="19">
        <f>SUM(IF(VLOOKUP($A7,'[1]cash117'!$H$1:$T$408,5,FALSE)=0,"0",VLOOKUP($A7,'[1]cash117'!$H$1:$T$408,5,FALSE))+IF(VLOOKUP($A7,'[1]cash119'!$H$1:$T$405,5,FALSE)=0,"0",VLOOKUP($A7,'[1]cash119'!$H$1:$T$405,5,FALSE))+IF(VLOOKUP($A7,'[1]cash120'!$H$1:$T$415,5,FALSE)=0,"0",VLOOKUP($A7,'[1]cash120'!$H$1:$T$415,5,FALSE)))</f>
        <v>173.82502499999998</v>
      </c>
      <c r="D7" s="20">
        <f>SUM(IF(VLOOKUP($A7,'[1]cash117'!$H$1:$T$408,3,FALSE)=0,"0",VLOOKUP($A7,'[1]cash117'!$H$1:$T$408,3,FALSE))+IF(VLOOKUP($A7,'[1]cash119'!$H$1:$T$405,3,FALSE)=0,"0",VLOOKUP($A7,'[1]cash119'!$H$1:$T$405,3,FALSE))+IF(VLOOKUP($A7,'[1]cash120'!$H$1:$T$415,3,FALSE)=0,"0",VLOOKUP($A7,'[1]cash120'!$H$1:$T$415,3,FALSE)))</f>
        <v>23</v>
      </c>
      <c r="E7" s="18">
        <f>SUM(IF(VLOOKUP($A7,'[1]rfq417'!$H$1:$T$406,4,FALSE)=0,0,VLOOKUP($A7,'[1]rfq417'!$H$1:$T$406,4,FALSE))+IF(VLOOKUP($A7,'[1]rfq419'!$H$1:$T$406,4,FALSE)=0,0,VLOOKUP($A7,'[1]rfq419'!$H$1:$T$406,4,FALSE))+IF(VLOOKUP($A7,'[1]rfq420'!$H$1:$T$406,4,FALSE)=0,0,VLOOKUP($A7,'[1]rfq420'!$H$1:$T$406,4,FALSE)))</f>
        <v>0</v>
      </c>
      <c r="F7" s="19">
        <f>SUM(IF(VLOOKUP($A7,'[1]rfq417'!$H$1:$T$406,5,FALSE)=0,"0",VLOOKUP($A7,'[1]rfq417'!$H$1:$T$406,5,FALSE))+IF(VLOOKUP($A7,'[1]rfq419'!$H$1:$T$406,5,FALSE)=0,"0",VLOOKUP($A7,'[1]rfq419'!$H$1:$T$406,5,FALSE))+IF(VLOOKUP($A7,'[1]rfq420'!$H$1:$T$406,5,FALSE)=0,"0",VLOOKUP($A7,'[1]rfq420'!$H$1:$T$406,5,FALSE)))</f>
        <v>0</v>
      </c>
      <c r="G7" s="20">
        <f>SUM(IF(VLOOKUP($A7,'[1]rfq417'!$H$1:$T$406,3,FALSE)=0,"0",VLOOKUP($A7,'[1]rfq417'!$H$1:$T$406,3,FALSE))+IF(VLOOKUP($A7,'[1]rfq419'!$H$1:$T$406,3,FALSE)=0,"0",VLOOKUP($A7,'[1]rfq419'!$H$1:$T$406,3,FALSE))+IF(VLOOKUP($A7,'[1]rfq420'!$H$1:$T$406,3,FALSE)=0,"0",VLOOKUP($A7,'[1]rfq420'!$H$1:$T$406,3,FALSE)))</f>
        <v>0</v>
      </c>
      <c r="H7" s="18">
        <f>SUM(IF(VLOOKUP($A7,'[1]repo525'!$H$1:$T$401,4,FALSE)=0,"0",VLOOKUP($A7,'[1]repo525'!$H$1:$T$401,4,FALSE))+IF(VLOOKUP($A7,'[1]repo529'!$H$1:$T$408,4,FALSE)=0,"0",VLOOKUP($A7,'[1]repo529'!$H$1:$T$408,4,FALSE))+IF(VLOOKUP($A7,'[1]repo629'!$H$1:$T$406,4,FALSE)=0,"0",VLOOKUP($A7,'[1]repo629'!$H$1:$T$406,4,FALSE))+IF(VLOOKUP($A7,'[1]repo_INNE'!$H$1:$T$399,4,FALSE)=0,"0",VLOOKUP($A7,'[1]repo_INNE'!$H$1:$T$399,4,FALSE)))</f>
        <v>55000</v>
      </c>
      <c r="I7" s="19">
        <f>SUM(IF(VLOOKUP($A7,'[1]repo525'!$H$1:$T$401,5,FALSE)=0,"0",VLOOKUP($A7,'[1]repo525'!$H$1:$T$401,5,FALSE))+IF(VLOOKUP($A7,'[1]repo529'!$H$1:$T$408,5,FALSE)=0,"0",VLOOKUP($A7,'[1]repo529'!$H$1:$T$408,5,FALSE))+IF(VLOOKUP($A7,'[1]repo629'!$H$1:$T$406,5,FALSE)=0,"0",VLOOKUP($A7,'[1]repo629'!$H$1:$T$406,5,FALSE))+IF(VLOOKUP($A7,'[1]repo_INNE'!$H$1:$T$399,5,FALSE)=0,"0",VLOOKUP($A7,'[1]repo_INNE'!$H$1:$T$399,5,FALSE)))</f>
        <v>108.997545</v>
      </c>
      <c r="J7" s="20">
        <f>SUM(IF(VLOOKUP($A7,'[1]repo525'!$H$1:$T$401,3,FALSE)=0,"0",VLOOKUP($A7,'[1]repo525'!$H$1:$T$401,3,FALSE))+IF(VLOOKUP($A7,'[1]repo529'!$H$1:$T$408,3,FALSE)=0,"0",VLOOKUP($A7,'[1]repo529'!$H$1:$T$408,3,FALSE))+IF(VLOOKUP($A7,'[1]repo629'!$H$1:$T$406,3,FALSE)=0,"0",VLOOKUP($A7,'[1]repo629'!$H$1:$T$406,3,FALSE))+IF(VLOOKUP($A7,'[1]repo_INNE'!$H$1:$T$399,3,FALSE)=0,"0",VLOOKUP($A7,'[1]repo_INNE'!$H$1:$T$399,3,FALSE)))</f>
        <v>9</v>
      </c>
      <c r="K7" s="21">
        <f aca="true" t="shared" si="0" ref="K7:M21">H7+B7+E7</f>
        <v>230000</v>
      </c>
      <c r="L7" s="22">
        <f t="shared" si="0"/>
        <v>282.82257</v>
      </c>
      <c r="M7" s="23">
        <f t="shared" si="0"/>
        <v>32</v>
      </c>
      <c r="N7" s="24"/>
      <c r="O7" s="25"/>
    </row>
    <row r="8" spans="1:15" ht="16.5">
      <c r="A8" s="17" t="s">
        <v>12</v>
      </c>
      <c r="B8" s="18">
        <f>SUM(IF(VLOOKUP($A8,'[1]cash117'!$H$1:$T$408,4,FALSE)=0,0,VLOOKUP($A8,'[1]cash117'!$H$1:$T$408,4,FALSE))+IF(VLOOKUP($A8,'[1]cash119'!$H$1:$T$405,4,FALSE)=0,0,VLOOKUP($A8,'[1]cash119'!$H$1:$T$405,4,FALSE))+IF(VLOOKUP($A8,'[1]cash120'!$H$1:$T$415,4,FALSE)=0,0,VLOOKUP($A8,'[1]cash120'!$H$1:$T$415,4,FALSE)))</f>
        <v>1182500</v>
      </c>
      <c r="C8" s="19">
        <f>SUM(IF(VLOOKUP($A8,'[1]cash117'!$H$1:$T$408,5,FALSE)=0,"0",VLOOKUP($A8,'[1]cash117'!$H$1:$T$408,5,FALSE))+IF(VLOOKUP($A8,'[1]cash119'!$H$1:$T$405,5,FALSE)=0,"0",VLOOKUP($A8,'[1]cash119'!$H$1:$T$405,5,FALSE))+IF(VLOOKUP($A8,'[1]cash120'!$H$1:$T$415,5,FALSE)=0,"0",VLOOKUP($A8,'[1]cash120'!$H$1:$T$415,5,FALSE)))</f>
        <v>1286.9564500000001</v>
      </c>
      <c r="D8" s="20">
        <f>SUM(IF(VLOOKUP($A8,'[1]cash117'!$H$1:$T$408,3,FALSE)=0,"0",VLOOKUP($A8,'[1]cash117'!$H$1:$T$408,3,FALSE))+IF(VLOOKUP($A8,'[1]cash119'!$H$1:$T$405,3,FALSE)=0,"0",VLOOKUP($A8,'[1]cash119'!$H$1:$T$405,3,FALSE))+IF(VLOOKUP($A8,'[1]cash120'!$H$1:$T$415,3,FALSE)=0,"0",VLOOKUP($A8,'[1]cash120'!$H$1:$T$415,3,FALSE)))</f>
        <v>33</v>
      </c>
      <c r="E8" s="18">
        <f>SUM(IF(VLOOKUP($A8,'[1]rfq417'!$H$1:$T$406,4,FALSE)=0,0,VLOOKUP($A8,'[1]rfq417'!$H$1:$T$406,4,FALSE))+IF(VLOOKUP($A8,'[1]rfq419'!$H$1:$T$406,4,FALSE)=0,0,VLOOKUP($A8,'[1]rfq419'!$H$1:$T$406,4,FALSE))+IF(VLOOKUP($A8,'[1]rfq420'!$H$1:$T$406,4,FALSE)=0,0,VLOOKUP($A8,'[1]rfq420'!$H$1:$T$406,4,FALSE)))</f>
        <v>0</v>
      </c>
      <c r="F8" s="19">
        <f>SUM(IF(VLOOKUP($A8,'[1]rfq417'!$H$1:$T$406,5,FALSE)=0,"0",VLOOKUP($A8,'[1]rfq417'!$H$1:$T$406,5,FALSE))+IF(VLOOKUP($A8,'[1]rfq419'!$H$1:$T$406,5,FALSE)=0,"0",VLOOKUP($A8,'[1]rfq419'!$H$1:$T$406,5,FALSE))+IF(VLOOKUP($A8,'[1]rfq420'!$H$1:$T$406,5,FALSE)=0,"0",VLOOKUP($A8,'[1]rfq420'!$H$1:$T$406,5,FALSE)))</f>
        <v>0</v>
      </c>
      <c r="G8" s="20">
        <f>SUM(IF(VLOOKUP($A8,'[1]rfq417'!$H$1:$T$406,3,FALSE)=0,"0",VLOOKUP($A8,'[1]rfq417'!$H$1:$T$406,3,FALSE))+IF(VLOOKUP($A8,'[1]rfq419'!$H$1:$T$406,3,FALSE)=0,"0",VLOOKUP($A8,'[1]rfq419'!$H$1:$T$406,3,FALSE))+IF(VLOOKUP($A8,'[1]rfq420'!$H$1:$T$406,3,FALSE)=0,"0",VLOOKUP($A8,'[1]rfq420'!$H$1:$T$406,3,FALSE)))</f>
        <v>0</v>
      </c>
      <c r="H8" s="18">
        <f>SUM(IF(VLOOKUP($A8,'[1]repo525'!$H$1:$T$401,4,FALSE)=0,"0",VLOOKUP($A8,'[1]repo525'!$H$1:$T$401,4,FALSE))+IF(VLOOKUP($A8,'[1]repo529'!$H$1:$T$408,4,FALSE)=0,"0",VLOOKUP($A8,'[1]repo529'!$H$1:$T$408,4,FALSE))+IF(VLOOKUP($A8,'[1]repo629'!$H$1:$T$406,4,FALSE)=0,"0",VLOOKUP($A8,'[1]repo629'!$H$1:$T$406,4,FALSE))+IF(VLOOKUP($A8,'[1]repo_INNE'!$H$1:$T$399,4,FALSE)=0,"0",VLOOKUP($A8,'[1]repo_INNE'!$H$1:$T$399,4,FALSE)))</f>
        <v>907500</v>
      </c>
      <c r="I8" s="19">
        <f>SUM(IF(VLOOKUP($A8,'[1]repo525'!$H$1:$T$401,5,FALSE)=0,"0",VLOOKUP($A8,'[1]repo525'!$H$1:$T$401,5,FALSE))+IF(VLOOKUP($A8,'[1]repo529'!$H$1:$T$408,5,FALSE)=0,"0",VLOOKUP($A8,'[1]repo529'!$H$1:$T$408,5,FALSE))+IF(VLOOKUP($A8,'[1]repo629'!$H$1:$T$406,5,FALSE)=0,"0",VLOOKUP($A8,'[1]repo629'!$H$1:$T$406,5,FALSE))+IF(VLOOKUP($A8,'[1]repo_INNE'!$H$1:$T$399,5,FALSE)=0,"0",VLOOKUP($A8,'[1]repo_INNE'!$H$1:$T$399,5,FALSE)))</f>
        <v>1979.31485</v>
      </c>
      <c r="J8" s="20">
        <f>SUM(IF(VLOOKUP($A8,'[1]repo525'!$H$1:$T$401,3,FALSE)=0,"0",VLOOKUP($A8,'[1]repo525'!$H$1:$T$401,3,FALSE))+IF(VLOOKUP($A8,'[1]repo529'!$H$1:$T$408,3,FALSE)=0,"0",VLOOKUP($A8,'[1]repo529'!$H$1:$T$408,3,FALSE))+IF(VLOOKUP($A8,'[1]repo629'!$H$1:$T$406,3,FALSE)=0,"0",VLOOKUP($A8,'[1]repo629'!$H$1:$T$406,3,FALSE))+IF(VLOOKUP($A8,'[1]repo_INNE'!$H$1:$T$399,3,FALSE)=0,"0",VLOOKUP($A8,'[1]repo_INNE'!$H$1:$T$399,3,FALSE)))</f>
        <v>18</v>
      </c>
      <c r="K8" s="21">
        <f t="shared" si="0"/>
        <v>2090000</v>
      </c>
      <c r="L8" s="22">
        <f t="shared" si="0"/>
        <v>3266.2713000000003</v>
      </c>
      <c r="M8" s="23">
        <f t="shared" si="0"/>
        <v>51</v>
      </c>
      <c r="N8" s="24"/>
      <c r="O8" s="25"/>
    </row>
    <row r="9" spans="1:15" ht="16.5">
      <c r="A9" s="26" t="s">
        <v>13</v>
      </c>
      <c r="B9" s="18">
        <f>SUM(IF(VLOOKUP($A9,'[1]cash117'!$H$1:$T$408,4,FALSE)=0,0,VLOOKUP($A9,'[1]cash117'!$H$1:$T$408,4,FALSE))+IF(VLOOKUP($A9,'[1]cash119'!$H$1:$T$405,4,FALSE)=0,0,VLOOKUP($A9,'[1]cash119'!$H$1:$T$405,4,FALSE))+IF(VLOOKUP($A9,'[1]cash120'!$H$1:$T$415,4,FALSE)=0,0,VLOOKUP($A9,'[1]cash120'!$H$1:$T$415,4,FALSE)))</f>
        <v>420000</v>
      </c>
      <c r="C9" s="19">
        <f>SUM(IF(VLOOKUP($A9,'[1]cash117'!$H$1:$T$408,5,FALSE)=0,"0",VLOOKUP($A9,'[1]cash117'!$H$1:$T$408,5,FALSE))+IF(VLOOKUP($A9,'[1]cash119'!$H$1:$T$405,5,FALSE)=0,"0",VLOOKUP($A9,'[1]cash119'!$H$1:$T$405,5,FALSE))+IF(VLOOKUP($A9,'[1]cash120'!$H$1:$T$415,5,FALSE)=0,"0",VLOOKUP($A9,'[1]cash120'!$H$1:$T$415,5,FALSE)))</f>
        <v>465.4463999999999</v>
      </c>
      <c r="D9" s="20">
        <f>SUM(IF(VLOOKUP($A9,'[1]cash117'!$H$1:$T$408,3,FALSE)=0,"0",VLOOKUP($A9,'[1]cash117'!$H$1:$T$408,3,FALSE))+IF(VLOOKUP($A9,'[1]cash119'!$H$1:$T$405,3,FALSE)=0,"0",VLOOKUP($A9,'[1]cash119'!$H$1:$T$405,3,FALSE))+IF(VLOOKUP($A9,'[1]cash120'!$H$1:$T$415,3,FALSE)=0,"0",VLOOKUP($A9,'[1]cash120'!$H$1:$T$415,3,FALSE)))</f>
        <v>26</v>
      </c>
      <c r="E9" s="18">
        <f>SUM(IF(VLOOKUP($A9,'[1]rfq417'!$H$1:$T$406,4,FALSE)=0,0,VLOOKUP($A9,'[1]rfq417'!$H$1:$T$406,4,FALSE))+IF(VLOOKUP($A9,'[1]rfq419'!$H$1:$T$406,4,FALSE)=0,0,VLOOKUP($A9,'[1]rfq419'!$H$1:$T$406,4,FALSE))+IF(VLOOKUP($A9,'[1]rfq420'!$H$1:$T$406,4,FALSE)=0,0,VLOOKUP($A9,'[1]rfq420'!$H$1:$T$406,4,FALSE)))</f>
        <v>0</v>
      </c>
      <c r="F9" s="19">
        <f>SUM(IF(VLOOKUP($A9,'[1]rfq417'!$H$1:$T$406,5,FALSE)=0,"0",VLOOKUP($A9,'[1]rfq417'!$H$1:$T$406,5,FALSE))+IF(VLOOKUP($A9,'[1]rfq419'!$H$1:$T$406,5,FALSE)=0,"0",VLOOKUP($A9,'[1]rfq419'!$H$1:$T$406,5,FALSE))+IF(VLOOKUP($A9,'[1]rfq420'!$H$1:$T$406,5,FALSE)=0,"0",VLOOKUP($A9,'[1]rfq420'!$H$1:$T$406,5,FALSE)))</f>
        <v>0</v>
      </c>
      <c r="G9" s="20">
        <f>SUM(IF(VLOOKUP($A9,'[1]rfq417'!$H$1:$T$406,3,FALSE)=0,"0",VLOOKUP($A9,'[1]rfq417'!$H$1:$T$406,3,FALSE))+IF(VLOOKUP($A9,'[1]rfq419'!$H$1:$T$406,3,FALSE)=0,"0",VLOOKUP($A9,'[1]rfq419'!$H$1:$T$406,3,FALSE))+IF(VLOOKUP($A9,'[1]rfq420'!$H$1:$T$406,3,FALSE)=0,"0",VLOOKUP($A9,'[1]rfq420'!$H$1:$T$406,3,FALSE)))</f>
        <v>0</v>
      </c>
      <c r="H9" s="18">
        <f>SUM(IF(VLOOKUP($A9,'[1]repo525'!$H$1:$T$401,4,FALSE)=0,"0",VLOOKUP($A9,'[1]repo525'!$H$1:$T$401,4,FALSE))+IF(VLOOKUP($A9,'[1]repo529'!$H$1:$T$408,4,FALSE)=0,"0",VLOOKUP($A9,'[1]repo529'!$H$1:$T$408,4,FALSE))+IF(VLOOKUP($A9,'[1]repo629'!$H$1:$T$406,4,FALSE)=0,"0",VLOOKUP($A9,'[1]repo629'!$H$1:$T$406,4,FALSE))+IF(VLOOKUP($A9,'[1]repo_INNE'!$H$1:$T$399,4,FALSE)=0,"0",VLOOKUP($A9,'[1]repo_INNE'!$H$1:$T$399,4,FALSE)))</f>
        <v>987500</v>
      </c>
      <c r="I9" s="19">
        <f>SUM(IF(VLOOKUP($A9,'[1]repo525'!$H$1:$T$401,5,FALSE)=0,"0",VLOOKUP($A9,'[1]repo525'!$H$1:$T$401,5,FALSE))+IF(VLOOKUP($A9,'[1]repo529'!$H$1:$T$408,5,FALSE)=0,"0",VLOOKUP($A9,'[1]repo529'!$H$1:$T$408,5,FALSE))+IF(VLOOKUP($A9,'[1]repo629'!$H$1:$T$406,5,FALSE)=0,"0",VLOOKUP($A9,'[1]repo629'!$H$1:$T$406,5,FALSE))+IF(VLOOKUP($A9,'[1]repo_INNE'!$H$1:$T$399,5,FALSE)=0,"0",VLOOKUP($A9,'[1]repo_INNE'!$H$1:$T$399,5,FALSE)))</f>
        <v>2194.25717612</v>
      </c>
      <c r="J9" s="20">
        <f>SUM(IF(VLOOKUP($A9,'[1]repo525'!$H$1:$T$401,3,FALSE)=0,"0",VLOOKUP($A9,'[1]repo525'!$H$1:$T$401,3,FALSE))+IF(VLOOKUP($A9,'[1]repo529'!$H$1:$T$408,3,FALSE)=0,"0",VLOOKUP($A9,'[1]repo529'!$H$1:$T$408,3,FALSE))+IF(VLOOKUP($A9,'[1]repo629'!$H$1:$T$406,3,FALSE)=0,"0",VLOOKUP($A9,'[1]repo629'!$H$1:$T$406,3,FALSE))+IF(VLOOKUP($A9,'[1]repo_INNE'!$H$1:$T$399,3,FALSE)=0,"0",VLOOKUP($A9,'[1]repo_INNE'!$H$1:$T$399,3,FALSE)))</f>
        <v>29</v>
      </c>
      <c r="K9" s="21">
        <f t="shared" si="0"/>
        <v>1407500</v>
      </c>
      <c r="L9" s="22">
        <f t="shared" si="0"/>
        <v>2659.70357612</v>
      </c>
      <c r="M9" s="23">
        <f t="shared" si="0"/>
        <v>55</v>
      </c>
      <c r="N9" s="24"/>
      <c r="O9" s="25"/>
    </row>
    <row r="10" spans="1:15" ht="16.5">
      <c r="A10" s="27" t="s">
        <v>14</v>
      </c>
      <c r="B10" s="18">
        <f>SUM(IF(VLOOKUP($A10,'[1]cash117'!$H$1:$T$408,4,FALSE)=0,0,VLOOKUP($A10,'[1]cash117'!$H$1:$T$408,4,FALSE))+IF(VLOOKUP($A10,'[1]cash119'!$H$1:$T$405,4,FALSE)=0,0,VLOOKUP($A10,'[1]cash119'!$H$1:$T$405,4,FALSE))+IF(VLOOKUP($A10,'[1]cash120'!$H$1:$T$415,4,FALSE)=0,0,VLOOKUP($A10,'[1]cash120'!$H$1:$T$415,4,FALSE)))</f>
        <v>1717500</v>
      </c>
      <c r="C10" s="19">
        <f>SUM(IF(VLOOKUP($A10,'[1]cash117'!$H$1:$T$408,5,FALSE)=0,"0",VLOOKUP($A10,'[1]cash117'!$H$1:$T$408,5,FALSE))+IF(VLOOKUP($A10,'[1]cash119'!$H$1:$T$405,5,FALSE)=0,"0",VLOOKUP($A10,'[1]cash119'!$H$1:$T$405,5,FALSE))+IF(VLOOKUP($A10,'[1]cash120'!$H$1:$T$415,5,FALSE)=0,"0",VLOOKUP($A10,'[1]cash120'!$H$1:$T$415,5,FALSE)))</f>
        <v>1981.064875</v>
      </c>
      <c r="D10" s="20">
        <f>SUM(IF(VLOOKUP($A10,'[1]cash117'!$H$1:$T$408,3,FALSE)=0,"0",VLOOKUP($A10,'[1]cash117'!$H$1:$T$408,3,FALSE))+IF(VLOOKUP($A10,'[1]cash119'!$H$1:$T$405,3,FALSE)=0,"0",VLOOKUP($A10,'[1]cash119'!$H$1:$T$405,3,FALSE))+IF(VLOOKUP($A10,'[1]cash120'!$H$1:$T$415,3,FALSE)=0,"0",VLOOKUP($A10,'[1]cash120'!$H$1:$T$415,3,FALSE)))</f>
        <v>128</v>
      </c>
      <c r="E10" s="18">
        <f>SUM(IF(VLOOKUP($A10,'[1]rfq417'!$H$1:$T$406,4,FALSE)=0,0,VLOOKUP($A10,'[1]rfq417'!$H$1:$T$406,4,FALSE))+IF(VLOOKUP($A10,'[1]rfq419'!$H$1:$T$406,4,FALSE)=0,0,VLOOKUP($A10,'[1]rfq419'!$H$1:$T$406,4,FALSE))+IF(VLOOKUP($A10,'[1]rfq420'!$H$1:$T$406,4,FALSE)=0,0,VLOOKUP($A10,'[1]rfq420'!$H$1:$T$406,4,FALSE)))</f>
        <v>0</v>
      </c>
      <c r="F10" s="19">
        <f>SUM(IF(VLOOKUP($A10,'[1]rfq417'!$H$1:$T$406,5,FALSE)=0,"0",VLOOKUP($A10,'[1]rfq417'!$H$1:$T$406,5,FALSE))+IF(VLOOKUP($A10,'[1]rfq419'!$H$1:$T$406,5,FALSE)=0,"0",VLOOKUP($A10,'[1]rfq419'!$H$1:$T$406,5,FALSE))+IF(VLOOKUP($A10,'[1]rfq420'!$H$1:$T$406,5,FALSE)=0,"0",VLOOKUP($A10,'[1]rfq420'!$H$1:$T$406,5,FALSE)))</f>
        <v>0</v>
      </c>
      <c r="G10" s="20">
        <f>SUM(IF(VLOOKUP($A10,'[1]rfq417'!$H$1:$T$406,3,FALSE)=0,"0",VLOOKUP($A10,'[1]rfq417'!$H$1:$T$406,3,FALSE))+IF(VLOOKUP($A10,'[1]rfq419'!$H$1:$T$406,3,FALSE)=0,"0",VLOOKUP($A10,'[1]rfq419'!$H$1:$T$406,3,FALSE))+IF(VLOOKUP($A10,'[1]rfq420'!$H$1:$T$406,3,FALSE)=0,"0",VLOOKUP($A10,'[1]rfq420'!$H$1:$T$406,3,FALSE)))</f>
        <v>0</v>
      </c>
      <c r="H10" s="18">
        <f>SUM(IF(VLOOKUP($A10,'[1]repo525'!$H$1:$T$401,4,FALSE)=0,"0",VLOOKUP($A10,'[1]repo525'!$H$1:$T$401,4,FALSE))+IF(VLOOKUP($A10,'[1]repo529'!$H$1:$T$408,4,FALSE)=0,"0",VLOOKUP($A10,'[1]repo529'!$H$1:$T$408,4,FALSE))+IF(VLOOKUP($A10,'[1]repo629'!$H$1:$T$406,4,FALSE)=0,"0",VLOOKUP($A10,'[1]repo629'!$H$1:$T$406,4,FALSE))+IF(VLOOKUP($A10,'[1]repo_INNE'!$H$1:$T$399,4,FALSE)=0,"0",VLOOKUP($A10,'[1]repo_INNE'!$H$1:$T$399,4,FALSE)))</f>
        <v>1632500</v>
      </c>
      <c r="I10" s="19">
        <f>SUM(IF(VLOOKUP($A10,'[1]repo525'!$H$1:$T$401,5,FALSE)=0,"0",VLOOKUP($A10,'[1]repo525'!$H$1:$T$401,5,FALSE))+IF(VLOOKUP($A10,'[1]repo529'!$H$1:$T$408,5,FALSE)=0,"0",VLOOKUP($A10,'[1]repo529'!$H$1:$T$408,5,FALSE))+IF(VLOOKUP($A10,'[1]repo629'!$H$1:$T$406,5,FALSE)=0,"0",VLOOKUP($A10,'[1]repo629'!$H$1:$T$406,5,FALSE))+IF(VLOOKUP($A10,'[1]repo_INNE'!$H$1:$T$399,5,FALSE)=0,"0",VLOOKUP($A10,'[1]repo_INNE'!$H$1:$T$399,5,FALSE)))</f>
        <v>3755.58686552</v>
      </c>
      <c r="J10" s="20">
        <f>SUM(IF(VLOOKUP($A10,'[1]repo525'!$H$1:$T$401,3,FALSE)=0,"0",VLOOKUP($A10,'[1]repo525'!$H$1:$T$401,3,FALSE))+IF(VLOOKUP($A10,'[1]repo529'!$H$1:$T$408,3,FALSE)=0,"0",VLOOKUP($A10,'[1]repo529'!$H$1:$T$408,3,FALSE))+IF(VLOOKUP($A10,'[1]repo629'!$H$1:$T$406,3,FALSE)=0,"0",VLOOKUP($A10,'[1]repo629'!$H$1:$T$406,3,FALSE))+IF(VLOOKUP($A10,'[1]repo_INNE'!$H$1:$T$399,3,FALSE)=0,"0",VLOOKUP($A10,'[1]repo_INNE'!$H$1:$T$399,3,FALSE)))</f>
        <v>49</v>
      </c>
      <c r="K10" s="21">
        <f t="shared" si="0"/>
        <v>3350000</v>
      </c>
      <c r="L10" s="22">
        <f t="shared" si="0"/>
        <v>5736.65174052</v>
      </c>
      <c r="M10" s="23">
        <f t="shared" si="0"/>
        <v>177</v>
      </c>
      <c r="N10" s="24"/>
      <c r="O10" s="25"/>
    </row>
    <row r="11" spans="1:15" ht="16.5">
      <c r="A11" s="17" t="s">
        <v>15</v>
      </c>
      <c r="B11" s="18">
        <f>SUM(IF(VLOOKUP($A11,'[1]cash117'!$H$1:$T$408,4,FALSE)=0,0,VLOOKUP($A11,'[1]cash117'!$H$1:$T$408,4,FALSE))+IF(VLOOKUP($A11,'[1]cash119'!$H$1:$T$405,4,FALSE)=0,0,VLOOKUP($A11,'[1]cash119'!$H$1:$T$405,4,FALSE))+IF(VLOOKUP($A11,'[1]cash120'!$H$1:$T$415,4,FALSE)=0,0,VLOOKUP($A11,'[1]cash120'!$H$1:$T$415,4,FALSE)))</f>
        <v>532500</v>
      </c>
      <c r="C11" s="19">
        <f>SUM(IF(VLOOKUP($A11,'[1]cash117'!$H$1:$T$408,5,FALSE)=0,"0",VLOOKUP($A11,'[1]cash117'!$H$1:$T$408,5,FALSE))+IF(VLOOKUP($A11,'[1]cash119'!$H$1:$T$405,5,FALSE)=0,"0",VLOOKUP($A11,'[1]cash119'!$H$1:$T$405,5,FALSE))+IF(VLOOKUP($A11,'[1]cash120'!$H$1:$T$415,5,FALSE)=0,"0",VLOOKUP($A11,'[1]cash120'!$H$1:$T$415,5,FALSE)))</f>
        <v>611.8051</v>
      </c>
      <c r="D11" s="20">
        <f>SUM(IF(VLOOKUP($A11,'[1]cash117'!$H$1:$T$408,3,FALSE)=0,"0",VLOOKUP($A11,'[1]cash117'!$H$1:$T$408,3,FALSE))+IF(VLOOKUP($A11,'[1]cash119'!$H$1:$T$405,3,FALSE)=0,"0",VLOOKUP($A11,'[1]cash119'!$H$1:$T$405,3,FALSE))+IF(VLOOKUP($A11,'[1]cash120'!$H$1:$T$415,3,FALSE)=0,"0",VLOOKUP($A11,'[1]cash120'!$H$1:$T$415,3,FALSE)))</f>
        <v>46</v>
      </c>
      <c r="E11" s="18">
        <f>SUM(IF(VLOOKUP($A11,'[1]rfq417'!$H$1:$T$406,4,FALSE)=0,0,VLOOKUP($A11,'[1]rfq417'!$H$1:$T$406,4,FALSE))+IF(VLOOKUP($A11,'[1]rfq419'!$H$1:$T$406,4,FALSE)=0,0,VLOOKUP($A11,'[1]rfq419'!$H$1:$T$406,4,FALSE))+IF(VLOOKUP($A11,'[1]rfq420'!$H$1:$T$406,4,FALSE)=0,0,VLOOKUP($A11,'[1]rfq420'!$H$1:$T$406,4,FALSE)))</f>
        <v>0</v>
      </c>
      <c r="F11" s="19">
        <f>SUM(IF(VLOOKUP($A11,'[1]rfq417'!$H$1:$T$406,5,FALSE)=0,"0",VLOOKUP($A11,'[1]rfq417'!$H$1:$T$406,5,FALSE))+IF(VLOOKUP($A11,'[1]rfq419'!$H$1:$T$406,5,FALSE)=0,"0",VLOOKUP($A11,'[1]rfq419'!$H$1:$T$406,5,FALSE))+IF(VLOOKUP($A11,'[1]rfq420'!$H$1:$T$406,5,FALSE)=0,"0",VLOOKUP($A11,'[1]rfq420'!$H$1:$T$406,5,FALSE)))</f>
        <v>0</v>
      </c>
      <c r="G11" s="20">
        <f>SUM(IF(VLOOKUP($A11,'[1]rfq417'!$H$1:$T$406,3,FALSE)=0,"0",VLOOKUP($A11,'[1]rfq417'!$H$1:$T$406,3,FALSE))+IF(VLOOKUP($A11,'[1]rfq419'!$H$1:$T$406,3,FALSE)=0,"0",VLOOKUP($A11,'[1]rfq419'!$H$1:$T$406,3,FALSE))+IF(VLOOKUP($A11,'[1]rfq420'!$H$1:$T$406,3,FALSE)=0,"0",VLOOKUP($A11,'[1]rfq420'!$H$1:$T$406,3,FALSE)))</f>
        <v>0</v>
      </c>
      <c r="H11" s="18">
        <f>SUM(IF(VLOOKUP($A11,'[1]repo525'!$H$1:$T$401,4,FALSE)=0,"0",VLOOKUP($A11,'[1]repo525'!$H$1:$T$401,4,FALSE))+IF(VLOOKUP($A11,'[1]repo529'!$H$1:$T$408,4,FALSE)=0,"0",VLOOKUP($A11,'[1]repo529'!$H$1:$T$408,4,FALSE))+IF(VLOOKUP($A11,'[1]repo629'!$H$1:$T$406,4,FALSE)=0,"0",VLOOKUP($A11,'[1]repo629'!$H$1:$T$406,4,FALSE))+IF(VLOOKUP($A11,'[1]repo_INNE'!$H$1:$T$399,4,FALSE)=0,"0",VLOOKUP($A11,'[1]repo_INNE'!$H$1:$T$399,4,FALSE)))</f>
        <v>3487500</v>
      </c>
      <c r="I11" s="19">
        <f>SUM(IF(VLOOKUP($A11,'[1]repo525'!$H$1:$T$401,5,FALSE)=0,"0",VLOOKUP($A11,'[1]repo525'!$H$1:$T$401,5,FALSE))+IF(VLOOKUP($A11,'[1]repo529'!$H$1:$T$408,5,FALSE)=0,"0",VLOOKUP($A11,'[1]repo529'!$H$1:$T$408,5,FALSE))+IF(VLOOKUP($A11,'[1]repo629'!$H$1:$T$406,5,FALSE)=0,"0",VLOOKUP($A11,'[1]repo629'!$H$1:$T$406,5,FALSE))+IF(VLOOKUP($A11,'[1]repo_INNE'!$H$1:$T$399,5,FALSE)=0,"0",VLOOKUP($A11,'[1]repo_INNE'!$H$1:$T$399,5,FALSE)))</f>
        <v>8008.82258517</v>
      </c>
      <c r="J11" s="20">
        <f>SUM(IF(VLOOKUP($A11,'[1]repo525'!$H$1:$T$401,3,FALSE)=0,"0",VLOOKUP($A11,'[1]repo525'!$H$1:$T$401,3,FALSE))+IF(VLOOKUP($A11,'[1]repo529'!$H$1:$T$408,3,FALSE)=0,"0",VLOOKUP($A11,'[1]repo529'!$H$1:$T$408,3,FALSE))+IF(VLOOKUP($A11,'[1]repo629'!$H$1:$T$406,3,FALSE)=0,"0",VLOOKUP($A11,'[1]repo629'!$H$1:$T$406,3,FALSE))+IF(VLOOKUP($A11,'[1]repo_INNE'!$H$1:$T$399,3,FALSE)=0,"0",VLOOKUP($A11,'[1]repo_INNE'!$H$1:$T$399,3,FALSE)))</f>
        <v>78</v>
      </c>
      <c r="K11" s="21">
        <f t="shared" si="0"/>
        <v>4020000</v>
      </c>
      <c r="L11" s="22">
        <f t="shared" si="0"/>
        <v>8620.62768517</v>
      </c>
      <c r="M11" s="23">
        <f t="shared" si="0"/>
        <v>124</v>
      </c>
      <c r="N11" s="24"/>
      <c r="O11" s="25"/>
    </row>
    <row r="12" spans="1:15" ht="16.5">
      <c r="A12" s="17" t="s">
        <v>16</v>
      </c>
      <c r="B12" s="18">
        <f>SUM(IF(VLOOKUP($A12,'[1]cash117'!$H$1:$T$408,4,FALSE)=0,0,VLOOKUP($A12,'[1]cash117'!$H$1:$T$408,4,FALSE))+IF(VLOOKUP($A12,'[1]cash119'!$H$1:$T$405,4,FALSE)=0,0,VLOOKUP($A12,'[1]cash119'!$H$1:$T$405,4,FALSE))+IF(VLOOKUP($A12,'[1]cash120'!$H$1:$T$415,4,FALSE)=0,0,VLOOKUP($A12,'[1]cash120'!$H$1:$T$415,4,FALSE)))</f>
        <v>682500</v>
      </c>
      <c r="C12" s="19">
        <f>SUM(IF(VLOOKUP($A12,'[1]cash117'!$H$1:$T$408,5,FALSE)=0,"0",VLOOKUP($A12,'[1]cash117'!$H$1:$T$408,5,FALSE))+IF(VLOOKUP($A12,'[1]cash119'!$H$1:$T$405,5,FALSE)=0,"0",VLOOKUP($A12,'[1]cash119'!$H$1:$T$405,5,FALSE))+IF(VLOOKUP($A12,'[1]cash120'!$H$1:$T$415,5,FALSE)=0,"0",VLOOKUP($A12,'[1]cash120'!$H$1:$T$415,5,FALSE)))</f>
        <v>813.07215</v>
      </c>
      <c r="D12" s="20">
        <f>SUM(IF(VLOOKUP($A12,'[1]cash117'!$H$1:$T$408,3,FALSE)=0,"0",VLOOKUP($A12,'[1]cash117'!$H$1:$T$408,3,FALSE))+IF(VLOOKUP($A12,'[1]cash119'!$H$1:$T$405,3,FALSE)=0,"0",VLOOKUP($A12,'[1]cash119'!$H$1:$T$405,3,FALSE))+IF(VLOOKUP($A12,'[1]cash120'!$H$1:$T$415,3,FALSE)=0,"0",VLOOKUP($A12,'[1]cash120'!$H$1:$T$415,3,FALSE)))</f>
        <v>58</v>
      </c>
      <c r="E12" s="18">
        <f>SUM(IF(VLOOKUP($A12,'[1]rfq417'!$H$1:$T$406,4,FALSE)=0,0,VLOOKUP($A12,'[1]rfq417'!$H$1:$T$406,4,FALSE))+IF(VLOOKUP($A12,'[1]rfq419'!$H$1:$T$406,4,FALSE)=0,0,VLOOKUP($A12,'[1]rfq419'!$H$1:$T$406,4,FALSE))+IF(VLOOKUP($A12,'[1]rfq420'!$H$1:$T$406,4,FALSE)=0,0,VLOOKUP($A12,'[1]rfq420'!$H$1:$T$406,4,FALSE)))</f>
        <v>0</v>
      </c>
      <c r="F12" s="19">
        <f>SUM(IF(VLOOKUP($A12,'[1]rfq417'!$H$1:$T$406,5,FALSE)=0,"0",VLOOKUP($A12,'[1]rfq417'!$H$1:$T$406,5,FALSE))+IF(VLOOKUP($A12,'[1]rfq419'!$H$1:$T$406,5,FALSE)=0,"0",VLOOKUP($A12,'[1]rfq419'!$H$1:$T$406,5,FALSE))+IF(VLOOKUP($A12,'[1]rfq420'!$H$1:$T$406,5,FALSE)=0,"0",VLOOKUP($A12,'[1]rfq420'!$H$1:$T$406,5,FALSE)))</f>
        <v>0</v>
      </c>
      <c r="G12" s="20">
        <f>SUM(IF(VLOOKUP($A12,'[1]rfq417'!$H$1:$T$406,3,FALSE)=0,"0",VLOOKUP($A12,'[1]rfq417'!$H$1:$T$406,3,FALSE))+IF(VLOOKUP($A12,'[1]rfq419'!$H$1:$T$406,3,FALSE)=0,"0",VLOOKUP($A12,'[1]rfq419'!$H$1:$T$406,3,FALSE))+IF(VLOOKUP($A12,'[1]rfq420'!$H$1:$T$406,3,FALSE)=0,"0",VLOOKUP($A12,'[1]rfq420'!$H$1:$T$406,3,FALSE)))</f>
        <v>0</v>
      </c>
      <c r="H12" s="18">
        <f>SUM(IF(VLOOKUP($A12,'[1]repo525'!$H$1:$T$401,4,FALSE)=0,"0",VLOOKUP($A12,'[1]repo525'!$H$1:$T$401,4,FALSE))+IF(VLOOKUP($A12,'[1]repo529'!$H$1:$T$408,4,FALSE)=0,"0",VLOOKUP($A12,'[1]repo529'!$H$1:$T$408,4,FALSE))+IF(VLOOKUP($A12,'[1]repo629'!$H$1:$T$406,4,FALSE)=0,"0",VLOOKUP($A12,'[1]repo629'!$H$1:$T$406,4,FALSE))+IF(VLOOKUP($A12,'[1]repo_INNE'!$H$1:$T$399,4,FALSE)=0,"0",VLOOKUP($A12,'[1]repo_INNE'!$H$1:$T$399,4,FALSE)))</f>
        <v>662500</v>
      </c>
      <c r="I12" s="19">
        <f>SUM(IF(VLOOKUP($A12,'[1]repo525'!$H$1:$T$401,5,FALSE)=0,"0",VLOOKUP($A12,'[1]repo525'!$H$1:$T$401,5,FALSE))+IF(VLOOKUP($A12,'[1]repo529'!$H$1:$T$408,5,FALSE)=0,"0",VLOOKUP($A12,'[1]repo529'!$H$1:$T$408,5,FALSE))+IF(VLOOKUP($A12,'[1]repo629'!$H$1:$T$406,5,FALSE)=0,"0",VLOOKUP($A12,'[1]repo629'!$H$1:$T$406,5,FALSE))+IF(VLOOKUP($A12,'[1]repo_INNE'!$H$1:$T$399,5,FALSE)=0,"0",VLOOKUP($A12,'[1]repo_INNE'!$H$1:$T$399,5,FALSE)))</f>
        <v>1572.8529501500002</v>
      </c>
      <c r="J12" s="20">
        <f>SUM(IF(VLOOKUP($A12,'[1]repo525'!$H$1:$T$401,3,FALSE)=0,"0",VLOOKUP($A12,'[1]repo525'!$H$1:$T$401,3,FALSE))+IF(VLOOKUP($A12,'[1]repo529'!$H$1:$T$408,3,FALSE)=0,"0",VLOOKUP($A12,'[1]repo529'!$H$1:$T$408,3,FALSE))+IF(VLOOKUP($A12,'[1]repo629'!$H$1:$T$406,3,FALSE)=0,"0",VLOOKUP($A12,'[1]repo629'!$H$1:$T$406,3,FALSE))+IF(VLOOKUP($A12,'[1]repo_INNE'!$H$1:$T$399,3,FALSE)=0,"0",VLOOKUP($A12,'[1]repo_INNE'!$H$1:$T$399,3,FALSE)))</f>
        <v>24</v>
      </c>
      <c r="K12" s="21">
        <f t="shared" si="0"/>
        <v>1345000</v>
      </c>
      <c r="L12" s="22">
        <f t="shared" si="0"/>
        <v>2385.92510015</v>
      </c>
      <c r="M12" s="23">
        <f t="shared" si="0"/>
        <v>82</v>
      </c>
      <c r="N12" s="24"/>
      <c r="O12" s="25"/>
    </row>
    <row r="13" spans="1:15" ht="16.5">
      <c r="A13" s="17" t="s">
        <v>17</v>
      </c>
      <c r="B13" s="18">
        <f>SUM(IF(VLOOKUP($A13,'[1]cash117'!$H$1:$T$408,4,FALSE)=0,0,VLOOKUP($A13,'[1]cash117'!$H$1:$T$408,4,FALSE))+IF(VLOOKUP($A13,'[1]cash119'!$H$1:$T$405,4,FALSE)=0,0,VLOOKUP($A13,'[1]cash119'!$H$1:$T$405,4,FALSE))+IF(VLOOKUP($A13,'[1]cash120'!$H$1:$T$415,4,FALSE)=0,0,VLOOKUP($A13,'[1]cash120'!$H$1:$T$415,4,FALSE)))</f>
        <v>4377500</v>
      </c>
      <c r="C13" s="19">
        <f>SUM(IF(VLOOKUP($A13,'[1]cash117'!$H$1:$T$408,5,FALSE)=0,"0",VLOOKUP($A13,'[1]cash117'!$H$1:$T$408,5,FALSE))+IF(VLOOKUP($A13,'[1]cash119'!$H$1:$T$405,5,FALSE)=0,"0",VLOOKUP($A13,'[1]cash119'!$H$1:$T$405,5,FALSE))+IF(VLOOKUP($A13,'[1]cash120'!$H$1:$T$415,5,FALSE)=0,"0",VLOOKUP($A13,'[1]cash120'!$H$1:$T$415,5,FALSE)))</f>
        <v>4648.19745</v>
      </c>
      <c r="D13" s="20">
        <f>SUM(IF(VLOOKUP($A13,'[1]cash117'!$H$1:$T$408,3,FALSE)=0,"0",VLOOKUP($A13,'[1]cash117'!$H$1:$T$408,3,FALSE))+IF(VLOOKUP($A13,'[1]cash119'!$H$1:$T$405,3,FALSE)=0,"0",VLOOKUP($A13,'[1]cash119'!$H$1:$T$405,3,FALSE))+IF(VLOOKUP($A13,'[1]cash120'!$H$1:$T$415,3,FALSE)=0,"0",VLOOKUP($A13,'[1]cash120'!$H$1:$T$415,3,FALSE)))</f>
        <v>345</v>
      </c>
      <c r="E13" s="18">
        <f>SUM(IF(VLOOKUP($A13,'[1]rfq417'!$H$1:$T$406,4,FALSE)=0,0,VLOOKUP($A13,'[1]rfq417'!$H$1:$T$406,4,FALSE))+IF(VLOOKUP($A13,'[1]rfq419'!$H$1:$T$406,4,FALSE)=0,0,VLOOKUP($A13,'[1]rfq419'!$H$1:$T$406,4,FALSE))+IF(VLOOKUP($A13,'[1]rfq420'!$H$1:$T$406,4,FALSE)=0,0,VLOOKUP($A13,'[1]rfq420'!$H$1:$T$406,4,FALSE)))</f>
        <v>0</v>
      </c>
      <c r="F13" s="19">
        <f>SUM(IF(VLOOKUP($A13,'[1]rfq417'!$H$1:$T$406,5,FALSE)=0,"0",VLOOKUP($A13,'[1]rfq417'!$H$1:$T$406,5,FALSE))+IF(VLOOKUP($A13,'[1]rfq419'!$H$1:$T$406,5,FALSE)=0,"0",VLOOKUP($A13,'[1]rfq419'!$H$1:$T$406,5,FALSE))+IF(VLOOKUP($A13,'[1]rfq420'!$H$1:$T$406,5,FALSE)=0,"0",VLOOKUP($A13,'[1]rfq420'!$H$1:$T$406,5,FALSE)))</f>
        <v>0</v>
      </c>
      <c r="G13" s="20">
        <f>SUM(IF(VLOOKUP($A13,'[1]rfq417'!$H$1:$T$406,3,FALSE)=0,"0",VLOOKUP($A13,'[1]rfq417'!$H$1:$T$406,3,FALSE))+IF(VLOOKUP($A13,'[1]rfq419'!$H$1:$T$406,3,FALSE)=0,"0",VLOOKUP($A13,'[1]rfq419'!$H$1:$T$406,3,FALSE))+IF(VLOOKUP($A13,'[1]rfq420'!$H$1:$T$406,3,FALSE)=0,"0",VLOOKUP($A13,'[1]rfq420'!$H$1:$T$406,3,FALSE)))</f>
        <v>0</v>
      </c>
      <c r="H13" s="18">
        <f>SUM(IF(VLOOKUP($A13,'[1]repo525'!$H$1:$T$401,4,FALSE)=0,"0",VLOOKUP($A13,'[1]repo525'!$H$1:$T$401,4,FALSE))+IF(VLOOKUP($A13,'[1]repo529'!$H$1:$T$408,4,FALSE)=0,"0",VLOOKUP($A13,'[1]repo529'!$H$1:$T$408,4,FALSE))+IF(VLOOKUP($A13,'[1]repo629'!$H$1:$T$406,4,FALSE)=0,"0",VLOOKUP($A13,'[1]repo629'!$H$1:$T$406,4,FALSE))+IF(VLOOKUP($A13,'[1]repo_INNE'!$H$1:$T$399,4,FALSE)=0,"0",VLOOKUP($A13,'[1]repo_INNE'!$H$1:$T$399,4,FALSE)))</f>
        <v>1405000</v>
      </c>
      <c r="I13" s="19">
        <f>SUM(IF(VLOOKUP($A13,'[1]repo525'!$H$1:$T$401,5,FALSE)=0,"0",VLOOKUP($A13,'[1]repo525'!$H$1:$T$401,5,FALSE))+IF(VLOOKUP($A13,'[1]repo529'!$H$1:$T$408,5,FALSE)=0,"0",VLOOKUP($A13,'[1]repo529'!$H$1:$T$408,5,FALSE))+IF(VLOOKUP($A13,'[1]repo629'!$H$1:$T$406,5,FALSE)=0,"0",VLOOKUP($A13,'[1]repo629'!$H$1:$T$406,5,FALSE))+IF(VLOOKUP($A13,'[1]repo_INNE'!$H$1:$T$399,5,FALSE)=0,"0",VLOOKUP($A13,'[1]repo_INNE'!$H$1:$T$399,5,FALSE)))</f>
        <v>2975.97850253</v>
      </c>
      <c r="J13" s="20">
        <f>SUM(IF(VLOOKUP($A13,'[1]repo525'!$H$1:$T$401,3,FALSE)=0,"0",VLOOKUP($A13,'[1]repo525'!$H$1:$T$401,3,FALSE))+IF(VLOOKUP($A13,'[1]repo529'!$H$1:$T$408,3,FALSE)=0,"0",VLOOKUP($A13,'[1]repo529'!$H$1:$T$408,3,FALSE))+IF(VLOOKUP($A13,'[1]repo629'!$H$1:$T$406,3,FALSE)=0,"0",VLOOKUP($A13,'[1]repo629'!$H$1:$T$406,3,FALSE))+IF(VLOOKUP($A13,'[1]repo_INNE'!$H$1:$T$399,3,FALSE)=0,"0",VLOOKUP($A13,'[1]repo_INNE'!$H$1:$T$399,3,FALSE)))</f>
        <v>43</v>
      </c>
      <c r="K13" s="21">
        <f t="shared" si="0"/>
        <v>5782500</v>
      </c>
      <c r="L13" s="22">
        <f t="shared" si="0"/>
        <v>7624.175952529999</v>
      </c>
      <c r="M13" s="23">
        <f t="shared" si="0"/>
        <v>388</v>
      </c>
      <c r="N13" s="24"/>
      <c r="O13" s="25"/>
    </row>
    <row r="14" spans="1:15" ht="16.5">
      <c r="A14" s="27" t="s">
        <v>18</v>
      </c>
      <c r="B14" s="18">
        <f>SUM(IF(VLOOKUP($A14,'[1]cash117'!$H$1:$T$408,4,FALSE)=0,0,VLOOKUP($A14,'[1]cash117'!$H$1:$T$408,4,FALSE))+IF(VLOOKUP($A14,'[1]cash119'!$H$1:$T$405,4,FALSE)=0,0,VLOOKUP($A14,'[1]cash119'!$H$1:$T$405,4,FALSE))+IF(VLOOKUP($A14,'[1]cash120'!$H$1:$T$415,4,FALSE)=0,0,VLOOKUP($A14,'[1]cash120'!$H$1:$T$415,4,FALSE)))</f>
        <v>52500</v>
      </c>
      <c r="C14" s="19">
        <f>SUM(IF(VLOOKUP($A14,'[1]cash117'!$H$1:$T$408,5,FALSE)=0,"0",VLOOKUP($A14,'[1]cash117'!$H$1:$T$408,5,FALSE))+IF(VLOOKUP($A14,'[1]cash119'!$H$1:$T$405,5,FALSE)=0,"0",VLOOKUP($A14,'[1]cash119'!$H$1:$T$405,5,FALSE))+IF(VLOOKUP($A14,'[1]cash120'!$H$1:$T$415,5,FALSE)=0,"0",VLOOKUP($A14,'[1]cash120'!$H$1:$T$415,5,FALSE)))</f>
        <v>71.872525</v>
      </c>
      <c r="D14" s="20">
        <f>SUM(IF(VLOOKUP($A14,'[1]cash117'!$H$1:$T$408,3,FALSE)=0,"0",VLOOKUP($A14,'[1]cash117'!$H$1:$T$408,3,FALSE))+IF(VLOOKUP($A14,'[1]cash119'!$H$1:$T$405,3,FALSE)=0,"0",VLOOKUP($A14,'[1]cash119'!$H$1:$T$405,3,FALSE))+IF(VLOOKUP($A14,'[1]cash120'!$H$1:$T$415,3,FALSE)=0,"0",VLOOKUP($A14,'[1]cash120'!$H$1:$T$415,3,FALSE)))</f>
        <v>5</v>
      </c>
      <c r="E14" s="18">
        <f>SUM(IF(VLOOKUP($A14,'[1]rfq417'!$H$1:$T$406,4,FALSE)=0,0,VLOOKUP($A14,'[1]rfq417'!$H$1:$T$406,4,FALSE))+IF(VLOOKUP($A14,'[1]rfq419'!$H$1:$T$406,4,FALSE)=0,0,VLOOKUP($A14,'[1]rfq419'!$H$1:$T$406,4,FALSE))+IF(VLOOKUP($A14,'[1]rfq420'!$H$1:$T$406,4,FALSE)=0,0,VLOOKUP($A14,'[1]rfq420'!$H$1:$T$406,4,FALSE)))</f>
        <v>0</v>
      </c>
      <c r="F14" s="19">
        <f>SUM(IF(VLOOKUP($A14,'[1]rfq417'!$H$1:$T$406,5,FALSE)=0,"0",VLOOKUP($A14,'[1]rfq417'!$H$1:$T$406,5,FALSE))+IF(VLOOKUP($A14,'[1]rfq419'!$H$1:$T$406,5,FALSE)=0,"0",VLOOKUP($A14,'[1]rfq419'!$H$1:$T$406,5,FALSE))+IF(VLOOKUP($A14,'[1]rfq420'!$H$1:$T$406,5,FALSE)=0,"0",VLOOKUP($A14,'[1]rfq420'!$H$1:$T$406,5,FALSE)))</f>
        <v>0</v>
      </c>
      <c r="G14" s="20">
        <f>SUM(IF(VLOOKUP($A14,'[1]rfq417'!$H$1:$T$406,3,FALSE)=0,"0",VLOOKUP($A14,'[1]rfq417'!$H$1:$T$406,3,FALSE))+IF(VLOOKUP($A14,'[1]rfq419'!$H$1:$T$406,3,FALSE)=0,"0",VLOOKUP($A14,'[1]rfq419'!$H$1:$T$406,3,FALSE))+IF(VLOOKUP($A14,'[1]rfq420'!$H$1:$T$406,3,FALSE)=0,"0",VLOOKUP($A14,'[1]rfq420'!$H$1:$T$406,3,FALSE)))</f>
        <v>0</v>
      </c>
      <c r="H14" s="18">
        <f>SUM(IF(VLOOKUP($A14,'[1]repo525'!$H$1:$T$401,4,FALSE)=0,"0",VLOOKUP($A14,'[1]repo525'!$H$1:$T$401,4,FALSE))+IF(VLOOKUP($A14,'[1]repo529'!$H$1:$T$408,4,FALSE)=0,"0",VLOOKUP($A14,'[1]repo529'!$H$1:$T$408,4,FALSE))+IF(VLOOKUP($A14,'[1]repo629'!$H$1:$T$406,4,FALSE)=0,"0",VLOOKUP($A14,'[1]repo629'!$H$1:$T$406,4,FALSE))+IF(VLOOKUP($A14,'[1]repo_INNE'!$H$1:$T$399,4,FALSE)=0,"0",VLOOKUP($A14,'[1]repo_INNE'!$H$1:$T$399,4,FALSE)))</f>
        <v>0</v>
      </c>
      <c r="I14" s="19">
        <f>SUM(IF(VLOOKUP($A14,'[1]repo525'!$H$1:$T$401,5,FALSE)=0,"0",VLOOKUP($A14,'[1]repo525'!$H$1:$T$401,5,FALSE))+IF(VLOOKUP($A14,'[1]repo529'!$H$1:$T$408,5,FALSE)=0,"0",VLOOKUP($A14,'[1]repo529'!$H$1:$T$408,5,FALSE))+IF(VLOOKUP($A14,'[1]repo629'!$H$1:$T$406,5,FALSE)=0,"0",VLOOKUP($A14,'[1]repo629'!$H$1:$T$406,5,FALSE))+IF(VLOOKUP($A14,'[1]repo_INNE'!$H$1:$T$399,5,FALSE)=0,"0",VLOOKUP($A14,'[1]repo_INNE'!$H$1:$T$399,5,FALSE)))</f>
        <v>0</v>
      </c>
      <c r="J14" s="20">
        <f>SUM(IF(VLOOKUP($A14,'[1]repo525'!$H$1:$T$401,3,FALSE)=0,"0",VLOOKUP($A14,'[1]repo525'!$H$1:$T$401,3,FALSE))+IF(VLOOKUP($A14,'[1]repo529'!$H$1:$T$408,3,FALSE)=0,"0",VLOOKUP($A14,'[1]repo529'!$H$1:$T$408,3,FALSE))+IF(VLOOKUP($A14,'[1]repo629'!$H$1:$T$406,3,FALSE)=0,"0",VLOOKUP($A14,'[1]repo629'!$H$1:$T$406,3,FALSE))+IF(VLOOKUP($A14,'[1]repo_INNE'!$H$1:$T$399,3,FALSE)=0,"0",VLOOKUP($A14,'[1]repo_INNE'!$H$1:$T$399,3,FALSE)))</f>
        <v>0</v>
      </c>
      <c r="K14" s="21">
        <f t="shared" si="0"/>
        <v>52500</v>
      </c>
      <c r="L14" s="22">
        <f t="shared" si="0"/>
        <v>71.872525</v>
      </c>
      <c r="M14" s="23">
        <f t="shared" si="0"/>
        <v>5</v>
      </c>
      <c r="N14" s="24"/>
      <c r="O14" s="25"/>
    </row>
    <row r="15" spans="1:15" ht="16.5">
      <c r="A15" s="28" t="s">
        <v>19</v>
      </c>
      <c r="B15" s="18">
        <f>SUM(IF(VLOOKUP($A15,'[1]cash117'!$H$1:$T$408,4,FALSE)=0,0,VLOOKUP($A15,'[1]cash117'!$H$1:$T$408,4,FALSE))+IF(VLOOKUP($A15,'[1]cash119'!$H$1:$T$405,4,FALSE)=0,0,VLOOKUP($A15,'[1]cash119'!$H$1:$T$405,4,FALSE))+IF(VLOOKUP($A15,'[1]cash120'!$H$1:$T$415,4,FALSE)=0,0,VLOOKUP($A15,'[1]cash120'!$H$1:$T$415,4,FALSE)))</f>
        <v>240000</v>
      </c>
      <c r="C15" s="19">
        <f>SUM(IF(VLOOKUP($A15,'[1]cash117'!$H$1:$T$408,5,FALSE)=0,"0",VLOOKUP($A15,'[1]cash117'!$H$1:$T$408,5,FALSE))+IF(VLOOKUP($A15,'[1]cash119'!$H$1:$T$405,5,FALSE)=0,"0",VLOOKUP($A15,'[1]cash119'!$H$1:$T$405,5,FALSE))+IF(VLOOKUP($A15,'[1]cash120'!$H$1:$T$415,5,FALSE)=0,"0",VLOOKUP($A15,'[1]cash120'!$H$1:$T$415,5,FALSE)))</f>
        <v>305.15685</v>
      </c>
      <c r="D15" s="20">
        <f>SUM(IF(VLOOKUP($A15,'[1]cash117'!$H$1:$T$408,3,FALSE)=0,"0",VLOOKUP($A15,'[1]cash117'!$H$1:$T$408,3,FALSE))+IF(VLOOKUP($A15,'[1]cash119'!$H$1:$T$405,3,FALSE)=0,"0",VLOOKUP($A15,'[1]cash119'!$H$1:$T$405,3,FALSE))+IF(VLOOKUP($A15,'[1]cash120'!$H$1:$T$415,3,FALSE)=0,"0",VLOOKUP($A15,'[1]cash120'!$H$1:$T$415,3,FALSE)))</f>
        <v>26</v>
      </c>
      <c r="E15" s="18">
        <f>SUM(IF(VLOOKUP($A15,'[1]rfq417'!$H$1:$T$406,4,FALSE)=0,0,VLOOKUP($A15,'[1]rfq417'!$H$1:$T$406,4,FALSE))+IF(VLOOKUP($A15,'[1]rfq419'!$H$1:$T$406,4,FALSE)=0,0,VLOOKUP($A15,'[1]rfq419'!$H$1:$T$406,4,FALSE))+IF(VLOOKUP($A15,'[1]rfq420'!$H$1:$T$406,4,FALSE)=0,0,VLOOKUP($A15,'[1]rfq420'!$H$1:$T$406,4,FALSE)))</f>
        <v>0</v>
      </c>
      <c r="F15" s="19">
        <f>SUM(IF(VLOOKUP($A15,'[1]rfq417'!$H$1:$T$406,5,FALSE)=0,"0",VLOOKUP($A15,'[1]rfq417'!$H$1:$T$406,5,FALSE))+IF(VLOOKUP($A15,'[1]rfq419'!$H$1:$T$406,5,FALSE)=0,"0",VLOOKUP($A15,'[1]rfq419'!$H$1:$T$406,5,FALSE))+IF(VLOOKUP($A15,'[1]rfq420'!$H$1:$T$406,5,FALSE)=0,"0",VLOOKUP($A15,'[1]rfq420'!$H$1:$T$406,5,FALSE)))</f>
        <v>0</v>
      </c>
      <c r="G15" s="20">
        <f>SUM(IF(VLOOKUP($A15,'[1]rfq417'!$H$1:$T$406,3,FALSE)=0,"0",VLOOKUP($A15,'[1]rfq417'!$H$1:$T$406,3,FALSE))+IF(VLOOKUP($A15,'[1]rfq419'!$H$1:$T$406,3,FALSE)=0,"0",VLOOKUP($A15,'[1]rfq419'!$H$1:$T$406,3,FALSE))+IF(VLOOKUP($A15,'[1]rfq420'!$H$1:$T$406,3,FALSE)=0,"0",VLOOKUP($A15,'[1]rfq420'!$H$1:$T$406,3,FALSE)))</f>
        <v>0</v>
      </c>
      <c r="H15" s="18">
        <f>SUM(IF(VLOOKUP($A15,'[1]repo525'!$H$1:$T$401,4,FALSE)=0,"0",VLOOKUP($A15,'[1]repo525'!$H$1:$T$401,4,FALSE))+IF(VLOOKUP($A15,'[1]repo529'!$H$1:$T$408,4,FALSE)=0,"0",VLOOKUP($A15,'[1]repo529'!$H$1:$T$408,4,FALSE))+IF(VLOOKUP($A15,'[1]repo629'!$H$1:$T$406,4,FALSE)=0,"0",VLOOKUP($A15,'[1]repo629'!$H$1:$T$406,4,FALSE))+IF(VLOOKUP($A15,'[1]repo_INNE'!$H$1:$T$399,4,FALSE)=0,"0",VLOOKUP($A15,'[1]repo_INNE'!$H$1:$T$399,4,FALSE)))</f>
        <v>0</v>
      </c>
      <c r="I15" s="19">
        <f>SUM(IF(VLOOKUP($A15,'[1]repo525'!$H$1:$T$401,5,FALSE)=0,"0",VLOOKUP($A15,'[1]repo525'!$H$1:$T$401,5,FALSE))+IF(VLOOKUP($A15,'[1]repo529'!$H$1:$T$408,5,FALSE)=0,"0",VLOOKUP($A15,'[1]repo529'!$H$1:$T$408,5,FALSE))+IF(VLOOKUP($A15,'[1]repo629'!$H$1:$T$406,5,FALSE)=0,"0",VLOOKUP($A15,'[1]repo629'!$H$1:$T$406,5,FALSE))+IF(VLOOKUP($A15,'[1]repo_INNE'!$H$1:$T$399,5,FALSE)=0,"0",VLOOKUP($A15,'[1]repo_INNE'!$H$1:$T$399,5,FALSE)))</f>
        <v>0</v>
      </c>
      <c r="J15" s="20">
        <f>SUM(IF(VLOOKUP($A15,'[1]repo525'!$H$1:$T$401,3,FALSE)=0,"0",VLOOKUP($A15,'[1]repo525'!$H$1:$T$401,3,FALSE))+IF(VLOOKUP($A15,'[1]repo529'!$H$1:$T$408,3,FALSE)=0,"0",VLOOKUP($A15,'[1]repo529'!$H$1:$T$408,3,FALSE))+IF(VLOOKUP($A15,'[1]repo629'!$H$1:$T$406,3,FALSE)=0,"0",VLOOKUP($A15,'[1]repo629'!$H$1:$T$406,3,FALSE))+IF(VLOOKUP($A15,'[1]repo_INNE'!$H$1:$T$399,3,FALSE)=0,"0",VLOOKUP($A15,'[1]repo_INNE'!$H$1:$T$399,3,FALSE)))</f>
        <v>0</v>
      </c>
      <c r="K15" s="21">
        <f t="shared" si="0"/>
        <v>240000</v>
      </c>
      <c r="L15" s="22">
        <f t="shared" si="0"/>
        <v>305.15685</v>
      </c>
      <c r="M15" s="23">
        <f t="shared" si="0"/>
        <v>26</v>
      </c>
      <c r="N15" s="24"/>
      <c r="O15" s="25"/>
    </row>
    <row r="16" spans="1:15" ht="16.5">
      <c r="A16" s="27" t="s">
        <v>20</v>
      </c>
      <c r="B16" s="18">
        <f>SUM(IF(VLOOKUP($A16,'[1]cash117'!$H$1:$T$408,4,FALSE)=0,0,VLOOKUP($A16,'[1]cash117'!$H$1:$T$408,4,FALSE))+IF(VLOOKUP($A16,'[1]cash119'!$H$1:$T$405,4,FALSE)=0,0,VLOOKUP($A16,'[1]cash119'!$H$1:$T$405,4,FALSE))+IF(VLOOKUP($A16,'[1]cash120'!$H$1:$T$415,4,FALSE)=0,0,VLOOKUP($A16,'[1]cash120'!$H$1:$T$415,4,FALSE)))</f>
        <v>620000</v>
      </c>
      <c r="C16" s="19">
        <f>SUM(IF(VLOOKUP($A16,'[1]cash117'!$H$1:$T$408,5,FALSE)=0,"0",VLOOKUP($A16,'[1]cash117'!$H$1:$T$408,5,FALSE))+IF(VLOOKUP($A16,'[1]cash119'!$H$1:$T$405,5,FALSE)=0,"0",VLOOKUP($A16,'[1]cash119'!$H$1:$T$405,5,FALSE))+IF(VLOOKUP($A16,'[1]cash120'!$H$1:$T$415,5,FALSE)=0,"0",VLOOKUP($A16,'[1]cash120'!$H$1:$T$415,5,FALSE)))</f>
        <v>595.1177499999999</v>
      </c>
      <c r="D16" s="20">
        <f>SUM(IF(VLOOKUP($A16,'[1]cash117'!$H$1:$T$408,3,FALSE)=0,"0",VLOOKUP($A16,'[1]cash117'!$H$1:$T$408,3,FALSE))+IF(VLOOKUP($A16,'[1]cash119'!$H$1:$T$405,3,FALSE)=0,"0",VLOOKUP($A16,'[1]cash119'!$H$1:$T$405,3,FALSE))+IF(VLOOKUP($A16,'[1]cash120'!$H$1:$T$415,3,FALSE)=0,"0",VLOOKUP($A16,'[1]cash120'!$H$1:$T$415,3,FALSE)))</f>
        <v>34</v>
      </c>
      <c r="E16" s="18">
        <f>SUM(IF(VLOOKUP($A16,'[1]rfq417'!$H$1:$T$406,4,FALSE)=0,0,VLOOKUP($A16,'[1]rfq417'!$H$1:$T$406,4,FALSE))+IF(VLOOKUP($A16,'[1]rfq419'!$H$1:$T$406,4,FALSE)=0,0,VLOOKUP($A16,'[1]rfq419'!$H$1:$T$406,4,FALSE))+IF(VLOOKUP($A16,'[1]rfq420'!$H$1:$T$406,4,FALSE)=0,0,VLOOKUP($A16,'[1]rfq420'!$H$1:$T$406,4,FALSE)))</f>
        <v>0</v>
      </c>
      <c r="F16" s="19">
        <f>SUM(IF(VLOOKUP($A16,'[1]rfq417'!$H$1:$T$406,5,FALSE)=0,"0",VLOOKUP($A16,'[1]rfq417'!$H$1:$T$406,5,FALSE))+IF(VLOOKUP($A16,'[1]rfq419'!$H$1:$T$406,5,FALSE)=0,"0",VLOOKUP($A16,'[1]rfq419'!$H$1:$T$406,5,FALSE))+IF(VLOOKUP($A16,'[1]rfq420'!$H$1:$T$406,5,FALSE)=0,"0",VLOOKUP($A16,'[1]rfq420'!$H$1:$T$406,5,FALSE)))</f>
        <v>0</v>
      </c>
      <c r="G16" s="20">
        <f>SUM(IF(VLOOKUP($A16,'[1]rfq417'!$H$1:$T$406,3,FALSE)=0,"0",VLOOKUP($A16,'[1]rfq417'!$H$1:$T$406,3,FALSE))+IF(VLOOKUP($A16,'[1]rfq419'!$H$1:$T$406,3,FALSE)=0,"0",VLOOKUP($A16,'[1]rfq419'!$H$1:$T$406,3,FALSE))+IF(VLOOKUP($A16,'[1]rfq420'!$H$1:$T$406,3,FALSE)=0,"0",VLOOKUP($A16,'[1]rfq420'!$H$1:$T$406,3,FALSE)))</f>
        <v>0</v>
      </c>
      <c r="H16" s="18">
        <f>SUM(IF(VLOOKUP($A16,'[1]repo525'!$H$1:$T$401,4,FALSE)=0,"0",VLOOKUP($A16,'[1]repo525'!$H$1:$T$401,4,FALSE))+IF(VLOOKUP($A16,'[1]repo529'!$H$1:$T$408,4,FALSE)=0,"0",VLOOKUP($A16,'[1]repo529'!$H$1:$T$408,4,FALSE))+IF(VLOOKUP($A16,'[1]repo629'!$H$1:$T$406,4,FALSE)=0,"0",VLOOKUP($A16,'[1]repo629'!$H$1:$T$406,4,FALSE))+IF(VLOOKUP($A16,'[1]repo_INNE'!$H$1:$T$399,4,FALSE)=0,"0",VLOOKUP($A16,'[1]repo_INNE'!$H$1:$T$399,4,FALSE)))</f>
        <v>345000</v>
      </c>
      <c r="I16" s="19">
        <f>SUM(IF(VLOOKUP($A16,'[1]repo525'!$H$1:$T$401,5,FALSE)=0,"0",VLOOKUP($A16,'[1]repo525'!$H$1:$T$401,5,FALSE))+IF(VLOOKUP($A16,'[1]repo529'!$H$1:$T$408,5,FALSE)=0,"0",VLOOKUP($A16,'[1]repo529'!$H$1:$T$408,5,FALSE))+IF(VLOOKUP($A16,'[1]repo629'!$H$1:$T$406,5,FALSE)=0,"0",VLOOKUP($A16,'[1]repo629'!$H$1:$T$406,5,FALSE))+IF(VLOOKUP($A16,'[1]repo_INNE'!$H$1:$T$399,5,FALSE)=0,"0",VLOOKUP($A16,'[1]repo_INNE'!$H$1:$T$399,5,FALSE)))</f>
        <v>663.1169025</v>
      </c>
      <c r="J16" s="20">
        <f>SUM(IF(VLOOKUP($A16,'[1]repo525'!$H$1:$T$401,3,FALSE)=0,"0",VLOOKUP($A16,'[1]repo525'!$H$1:$T$401,3,FALSE))+IF(VLOOKUP($A16,'[1]repo529'!$H$1:$T$408,3,FALSE)=0,"0",VLOOKUP($A16,'[1]repo529'!$H$1:$T$408,3,FALSE))+IF(VLOOKUP($A16,'[1]repo629'!$H$1:$T$406,3,FALSE)=0,"0",VLOOKUP($A16,'[1]repo629'!$H$1:$T$406,3,FALSE))+IF(VLOOKUP($A16,'[1]repo_INNE'!$H$1:$T$399,3,FALSE)=0,"0",VLOOKUP($A16,'[1]repo_INNE'!$H$1:$T$399,3,FALSE)))</f>
        <v>8</v>
      </c>
      <c r="K16" s="21">
        <f>H16+B16+E16</f>
        <v>965000</v>
      </c>
      <c r="L16" s="22">
        <f>I16+C16+F16</f>
        <v>1258.2346524999998</v>
      </c>
      <c r="M16" s="23">
        <f>J16+D16+G16</f>
        <v>42</v>
      </c>
      <c r="N16" s="24"/>
      <c r="O16" s="25"/>
    </row>
    <row r="17" spans="1:15" ht="16.5">
      <c r="A17" s="27" t="s">
        <v>21</v>
      </c>
      <c r="B17" s="18">
        <f>SUM(IF(VLOOKUP($A17,'[1]cash117'!$H$1:$T$408,4,FALSE)=0,0,VLOOKUP($A17,'[1]cash117'!$H$1:$T$408,4,FALSE))+IF(VLOOKUP($A17,'[1]cash119'!$H$1:$T$405,4,FALSE)=0,0,VLOOKUP($A17,'[1]cash119'!$H$1:$T$405,4,FALSE))+IF(VLOOKUP($A17,'[1]cash120'!$H$1:$T$415,4,FALSE)=0,0,VLOOKUP($A17,'[1]cash120'!$H$1:$T$415,4,FALSE)))</f>
        <v>332500</v>
      </c>
      <c r="C17" s="19">
        <f>SUM(IF(VLOOKUP($A17,'[1]cash117'!$H$1:$T$408,5,FALSE)=0,"0",VLOOKUP($A17,'[1]cash117'!$H$1:$T$408,5,FALSE))+IF(VLOOKUP($A17,'[1]cash119'!$H$1:$T$405,5,FALSE)=0,"0",VLOOKUP($A17,'[1]cash119'!$H$1:$T$405,5,FALSE))+IF(VLOOKUP($A17,'[1]cash120'!$H$1:$T$415,5,FALSE)=0,"0",VLOOKUP($A17,'[1]cash120'!$H$1:$T$415,5,FALSE)))</f>
        <v>331.73075</v>
      </c>
      <c r="D17" s="20">
        <f>SUM(IF(VLOOKUP($A17,'[1]cash117'!$H$1:$T$408,3,FALSE)=0,"0",VLOOKUP($A17,'[1]cash117'!$H$1:$T$408,3,FALSE))+IF(VLOOKUP($A17,'[1]cash119'!$H$1:$T$405,3,FALSE)=0,"0",VLOOKUP($A17,'[1]cash119'!$H$1:$T$405,3,FALSE))+IF(VLOOKUP($A17,'[1]cash120'!$H$1:$T$415,3,FALSE)=0,"0",VLOOKUP($A17,'[1]cash120'!$H$1:$T$415,3,FALSE)))</f>
        <v>10</v>
      </c>
      <c r="E17" s="18">
        <f>SUM(IF(VLOOKUP($A17,'[1]rfq417'!$H$1:$T$406,4,FALSE)=0,0,VLOOKUP($A17,'[1]rfq417'!$H$1:$T$406,4,FALSE))+IF(VLOOKUP($A17,'[1]rfq419'!$H$1:$T$406,4,FALSE)=0,0,VLOOKUP($A17,'[1]rfq419'!$H$1:$T$406,4,FALSE))+IF(VLOOKUP($A17,'[1]rfq420'!$H$1:$T$406,4,FALSE)=0,0,VLOOKUP($A17,'[1]rfq420'!$H$1:$T$406,4,FALSE)))</f>
        <v>0</v>
      </c>
      <c r="F17" s="19">
        <f>SUM(IF(VLOOKUP($A17,'[1]rfq417'!$H$1:$T$406,5,FALSE)=0,"0",VLOOKUP($A17,'[1]rfq417'!$H$1:$T$406,5,FALSE))+IF(VLOOKUP($A17,'[1]rfq419'!$H$1:$T$406,5,FALSE)=0,"0",VLOOKUP($A17,'[1]rfq419'!$H$1:$T$406,5,FALSE))+IF(VLOOKUP($A17,'[1]rfq420'!$H$1:$T$406,5,FALSE)=0,"0",VLOOKUP($A17,'[1]rfq420'!$H$1:$T$406,5,FALSE)))</f>
        <v>0</v>
      </c>
      <c r="G17" s="20">
        <f>SUM(IF(VLOOKUP($A17,'[1]rfq417'!$H$1:$T$406,3,FALSE)=0,"0",VLOOKUP($A17,'[1]rfq417'!$H$1:$T$406,3,FALSE))+IF(VLOOKUP($A17,'[1]rfq419'!$H$1:$T$406,3,FALSE)=0,"0",VLOOKUP($A17,'[1]rfq419'!$H$1:$T$406,3,FALSE))+IF(VLOOKUP($A17,'[1]rfq420'!$H$1:$T$406,3,FALSE)=0,"0",VLOOKUP($A17,'[1]rfq420'!$H$1:$T$406,3,FALSE)))</f>
        <v>0</v>
      </c>
      <c r="H17" s="18">
        <f>SUM(IF(VLOOKUP($A17,'[1]repo525'!$H$1:$T$401,4,FALSE)=0,"0",VLOOKUP($A17,'[1]repo525'!$H$1:$T$401,4,FALSE))+IF(VLOOKUP($A17,'[1]repo529'!$H$1:$T$408,4,FALSE)=0,"0",VLOOKUP($A17,'[1]repo529'!$H$1:$T$408,4,FALSE))+IF(VLOOKUP($A17,'[1]repo629'!$H$1:$T$406,4,FALSE)=0,"0",VLOOKUP($A17,'[1]repo629'!$H$1:$T$406,4,FALSE))+IF(VLOOKUP($A17,'[1]repo_INNE'!$H$1:$T$399,4,FALSE)=0,"0",VLOOKUP($A17,'[1]repo_INNE'!$H$1:$T$399,4,FALSE)))</f>
        <v>0</v>
      </c>
      <c r="I17" s="19">
        <f>SUM(IF(VLOOKUP($A17,'[1]repo525'!$H$1:$T$401,5,FALSE)=0,"0",VLOOKUP($A17,'[1]repo525'!$H$1:$T$401,5,FALSE))+IF(VLOOKUP($A17,'[1]repo529'!$H$1:$T$408,5,FALSE)=0,"0",VLOOKUP($A17,'[1]repo529'!$H$1:$T$408,5,FALSE))+IF(VLOOKUP($A17,'[1]repo629'!$H$1:$T$406,5,FALSE)=0,"0",VLOOKUP($A17,'[1]repo629'!$H$1:$T$406,5,FALSE))+IF(VLOOKUP($A17,'[1]repo_INNE'!$H$1:$T$399,5,FALSE)=0,"0",VLOOKUP($A17,'[1]repo_INNE'!$H$1:$T$399,5,FALSE)))</f>
        <v>0</v>
      </c>
      <c r="J17" s="20">
        <f>SUM(IF(VLOOKUP($A17,'[1]repo525'!$H$1:$T$401,3,FALSE)=0,"0",VLOOKUP($A17,'[1]repo525'!$H$1:$T$401,3,FALSE))+IF(VLOOKUP($A17,'[1]repo529'!$H$1:$T$408,3,FALSE)=0,"0",VLOOKUP($A17,'[1]repo529'!$H$1:$T$408,3,FALSE))+IF(VLOOKUP($A17,'[1]repo629'!$H$1:$T$406,3,FALSE)=0,"0",VLOOKUP($A17,'[1]repo629'!$H$1:$T$406,3,FALSE))+IF(VLOOKUP($A17,'[1]repo_INNE'!$H$1:$T$399,3,FALSE)=0,"0",VLOOKUP($A17,'[1]repo_INNE'!$H$1:$T$399,3,FALSE)))</f>
        <v>0</v>
      </c>
      <c r="K17" s="21">
        <f aca="true" t="shared" si="1" ref="K17:M18">H17+B17+E17</f>
        <v>332500</v>
      </c>
      <c r="L17" s="22">
        <f t="shared" si="1"/>
        <v>331.73075</v>
      </c>
      <c r="M17" s="23">
        <f t="shared" si="1"/>
        <v>10</v>
      </c>
      <c r="N17" s="24"/>
      <c r="O17" s="25"/>
    </row>
    <row r="18" spans="1:15" ht="16.5">
      <c r="A18" s="27" t="s">
        <v>22</v>
      </c>
      <c r="B18" s="18">
        <f>SUM(IF(VLOOKUP($A18,'[1]cash117'!$H$1:$T$408,4,FALSE)=0,0,VLOOKUP($A18,'[1]cash117'!$H$1:$T$408,4,FALSE))+IF(VLOOKUP($A18,'[1]cash119'!$H$1:$T$405,4,FALSE)=0,0,VLOOKUP($A18,'[1]cash119'!$H$1:$T$405,4,FALSE))+IF(VLOOKUP($A18,'[1]cash120'!$H$1:$T$415,4,FALSE)=0,0,VLOOKUP($A18,'[1]cash120'!$H$1:$T$415,4,FALSE)))</f>
        <v>127500</v>
      </c>
      <c r="C18" s="19">
        <f>SUM(IF(VLOOKUP($A18,'[1]cash117'!$H$1:$T$408,5,FALSE)=0,"0",VLOOKUP($A18,'[1]cash117'!$H$1:$T$408,5,FALSE))+IF(VLOOKUP($A18,'[1]cash119'!$H$1:$T$405,5,FALSE)=0,"0",VLOOKUP($A18,'[1]cash119'!$H$1:$T$405,5,FALSE))+IF(VLOOKUP($A18,'[1]cash120'!$H$1:$T$415,5,FALSE)=0,"0",VLOOKUP($A18,'[1]cash120'!$H$1:$T$415,5,FALSE)))</f>
        <v>124.20075</v>
      </c>
      <c r="D18" s="20">
        <f>SUM(IF(VLOOKUP($A18,'[1]cash117'!$H$1:$T$408,3,FALSE)=0,"0",VLOOKUP($A18,'[1]cash117'!$H$1:$T$408,3,FALSE))+IF(VLOOKUP($A18,'[1]cash119'!$H$1:$T$405,3,FALSE)=0,"0",VLOOKUP($A18,'[1]cash119'!$H$1:$T$405,3,FALSE))+IF(VLOOKUP($A18,'[1]cash120'!$H$1:$T$415,3,FALSE)=0,"0",VLOOKUP($A18,'[1]cash120'!$H$1:$T$415,3,FALSE)))</f>
        <v>7</v>
      </c>
      <c r="E18" s="18">
        <f>SUM(IF(VLOOKUP($A18,'[1]rfq417'!$H$1:$T$406,4,FALSE)=0,0,VLOOKUP($A18,'[1]rfq417'!$H$1:$T$406,4,FALSE))+IF(VLOOKUP($A18,'[1]rfq419'!$H$1:$T$406,4,FALSE)=0,0,VLOOKUP($A18,'[1]rfq419'!$H$1:$T$406,4,FALSE))+IF(VLOOKUP($A18,'[1]rfq420'!$H$1:$T$406,4,FALSE)=0,0,VLOOKUP($A18,'[1]rfq420'!$H$1:$T$406,4,FALSE)))</f>
        <v>0</v>
      </c>
      <c r="F18" s="19">
        <f>SUM(IF(VLOOKUP($A18,'[1]rfq417'!$H$1:$T$406,5,FALSE)=0,"0",VLOOKUP($A18,'[1]rfq417'!$H$1:$T$406,5,FALSE))+IF(VLOOKUP($A18,'[1]rfq419'!$H$1:$T$406,5,FALSE)=0,"0",VLOOKUP($A18,'[1]rfq419'!$H$1:$T$406,5,FALSE))+IF(VLOOKUP($A18,'[1]rfq420'!$H$1:$T$406,5,FALSE)=0,"0",VLOOKUP($A18,'[1]rfq420'!$H$1:$T$406,5,FALSE)))</f>
        <v>0</v>
      </c>
      <c r="G18" s="20">
        <f>SUM(IF(VLOOKUP($A18,'[1]rfq417'!$H$1:$T$406,3,FALSE)=0,"0",VLOOKUP($A18,'[1]rfq417'!$H$1:$T$406,3,FALSE))+IF(VLOOKUP($A18,'[1]rfq419'!$H$1:$T$406,3,FALSE)=0,"0",VLOOKUP($A18,'[1]rfq419'!$H$1:$T$406,3,FALSE))+IF(VLOOKUP($A18,'[1]rfq420'!$H$1:$T$406,3,FALSE)=0,"0",VLOOKUP($A18,'[1]rfq420'!$H$1:$T$406,3,FALSE)))</f>
        <v>0</v>
      </c>
      <c r="H18" s="18">
        <f>SUM(IF(VLOOKUP($A18,'[1]repo525'!$H$1:$T$401,4,FALSE)=0,"0",VLOOKUP($A18,'[1]repo525'!$H$1:$T$401,4,FALSE))+IF(VLOOKUP($A18,'[1]repo529'!$H$1:$T$408,4,FALSE)=0,"0",VLOOKUP($A18,'[1]repo529'!$H$1:$T$408,4,FALSE))+IF(VLOOKUP($A18,'[1]repo629'!$H$1:$T$406,4,FALSE)=0,"0",VLOOKUP($A18,'[1]repo629'!$H$1:$T$406,4,FALSE))+IF(VLOOKUP($A18,'[1]repo_INNE'!$H$1:$T$399,4,FALSE)=0,"0",VLOOKUP($A18,'[1]repo_INNE'!$H$1:$T$399,4,FALSE)))</f>
        <v>302500</v>
      </c>
      <c r="I18" s="19">
        <f>SUM(IF(VLOOKUP($A18,'[1]repo525'!$H$1:$T$401,5,FALSE)=0,"0",VLOOKUP($A18,'[1]repo525'!$H$1:$T$401,5,FALSE))+IF(VLOOKUP($A18,'[1]repo529'!$H$1:$T$408,5,FALSE)=0,"0",VLOOKUP($A18,'[1]repo529'!$H$1:$T$408,5,FALSE))+IF(VLOOKUP($A18,'[1]repo629'!$H$1:$T$406,5,FALSE)=0,"0",VLOOKUP($A18,'[1]repo629'!$H$1:$T$406,5,FALSE))+IF(VLOOKUP($A18,'[1]repo_INNE'!$H$1:$T$399,5,FALSE)=0,"0",VLOOKUP($A18,'[1]repo_INNE'!$H$1:$T$399,5,FALSE)))</f>
        <v>589.452055</v>
      </c>
      <c r="J18" s="20">
        <f>SUM(IF(VLOOKUP($A18,'[1]repo525'!$H$1:$T$401,3,FALSE)=0,"0",VLOOKUP($A18,'[1]repo525'!$H$1:$T$401,3,FALSE))+IF(VLOOKUP($A18,'[1]repo529'!$H$1:$T$408,3,FALSE)=0,"0",VLOOKUP($A18,'[1]repo529'!$H$1:$T$408,3,FALSE))+IF(VLOOKUP($A18,'[1]repo629'!$H$1:$T$406,3,FALSE)=0,"0",VLOOKUP($A18,'[1]repo629'!$H$1:$T$406,3,FALSE))+IF(VLOOKUP($A18,'[1]repo_INNE'!$H$1:$T$399,3,FALSE)=0,"0",VLOOKUP($A18,'[1]repo_INNE'!$H$1:$T$399,3,FALSE)))</f>
        <v>10</v>
      </c>
      <c r="K18" s="21">
        <f t="shared" si="1"/>
        <v>430000</v>
      </c>
      <c r="L18" s="22">
        <f t="shared" si="1"/>
        <v>713.652805</v>
      </c>
      <c r="M18" s="23">
        <f t="shared" si="1"/>
        <v>17</v>
      </c>
      <c r="N18" s="24"/>
      <c r="O18" s="25"/>
    </row>
    <row r="19" spans="1:15" ht="16.5">
      <c r="A19" s="27" t="s">
        <v>23</v>
      </c>
      <c r="B19" s="18">
        <f>SUM(IF(VLOOKUP($A19,'[1]cash117'!$H$1:$T$408,4,FALSE)=0,0,VLOOKUP($A19,'[1]cash117'!$H$1:$T$408,4,FALSE))+IF(VLOOKUP($A19,'[1]cash119'!$H$1:$T$405,4,FALSE)=0,0,VLOOKUP($A19,'[1]cash119'!$H$1:$T$405,4,FALSE))+IF(VLOOKUP($A19,'[1]cash120'!$H$1:$T$415,4,FALSE)=0,0,VLOOKUP($A19,'[1]cash120'!$H$1:$T$415,4,FALSE)))</f>
        <v>540000</v>
      </c>
      <c r="C19" s="19">
        <f>SUM(IF(VLOOKUP($A19,'[1]cash117'!$H$1:$T$408,5,FALSE)=0,"0",VLOOKUP($A19,'[1]cash117'!$H$1:$T$408,5,FALSE))+IF(VLOOKUP($A19,'[1]cash119'!$H$1:$T$405,5,FALSE)=0,"0",VLOOKUP($A19,'[1]cash119'!$H$1:$T$405,5,FALSE))+IF(VLOOKUP($A19,'[1]cash120'!$H$1:$T$415,5,FALSE)=0,"0",VLOOKUP($A19,'[1]cash120'!$H$1:$T$415,5,FALSE)))</f>
        <v>512.0435</v>
      </c>
      <c r="D19" s="20">
        <f>SUM(IF(VLOOKUP($A19,'[1]cash117'!$H$1:$T$408,3,FALSE)=0,"0",VLOOKUP($A19,'[1]cash117'!$H$1:$T$408,3,FALSE))+IF(VLOOKUP($A19,'[1]cash119'!$H$1:$T$405,3,FALSE)=0,"0",VLOOKUP($A19,'[1]cash119'!$H$1:$T$405,3,FALSE))+IF(VLOOKUP($A19,'[1]cash120'!$H$1:$T$415,3,FALSE)=0,"0",VLOOKUP($A19,'[1]cash120'!$H$1:$T$415,3,FALSE)))</f>
        <v>26</v>
      </c>
      <c r="E19" s="18">
        <f>SUM(IF(VLOOKUP($A19,'[1]rfq417'!$H$1:$T$406,4,FALSE)=0,0,VLOOKUP($A19,'[1]rfq417'!$H$1:$T$406,4,FALSE))+IF(VLOOKUP($A19,'[1]rfq419'!$H$1:$T$406,4,FALSE)=0,0,VLOOKUP($A19,'[1]rfq419'!$H$1:$T$406,4,FALSE))+IF(VLOOKUP($A19,'[1]rfq420'!$H$1:$T$406,4,FALSE)=0,0,VLOOKUP($A19,'[1]rfq420'!$H$1:$T$406,4,FALSE)))</f>
        <v>0</v>
      </c>
      <c r="F19" s="19">
        <f>SUM(IF(VLOOKUP($A19,'[1]rfq417'!$H$1:$T$406,5,FALSE)=0,"0",VLOOKUP($A19,'[1]rfq417'!$H$1:$T$406,5,FALSE))+IF(VLOOKUP($A19,'[1]rfq419'!$H$1:$T$406,5,FALSE)=0,"0",VLOOKUP($A19,'[1]rfq419'!$H$1:$T$406,5,FALSE))+IF(VLOOKUP($A19,'[1]rfq420'!$H$1:$T$406,5,FALSE)=0,"0",VLOOKUP($A19,'[1]rfq420'!$H$1:$T$406,5,FALSE)))</f>
        <v>0</v>
      </c>
      <c r="G19" s="20">
        <f>SUM(IF(VLOOKUP($A19,'[1]rfq417'!$H$1:$T$406,3,FALSE)=0,"0",VLOOKUP($A19,'[1]rfq417'!$H$1:$T$406,3,FALSE))+IF(VLOOKUP($A19,'[1]rfq419'!$H$1:$T$406,3,FALSE)=0,"0",VLOOKUP($A19,'[1]rfq419'!$H$1:$T$406,3,FALSE))+IF(VLOOKUP($A19,'[1]rfq420'!$H$1:$T$406,3,FALSE)=0,"0",VLOOKUP($A19,'[1]rfq420'!$H$1:$T$406,3,FALSE)))</f>
        <v>0</v>
      </c>
      <c r="H19" s="18">
        <f>SUM(IF(VLOOKUP($A19,'[1]repo525'!$H$1:$T$401,4,FALSE)=0,"0",VLOOKUP($A19,'[1]repo525'!$H$1:$T$401,4,FALSE))+IF(VLOOKUP($A19,'[1]repo529'!$H$1:$T$408,4,FALSE)=0,"0",VLOOKUP($A19,'[1]repo529'!$H$1:$T$408,4,FALSE))+IF(VLOOKUP($A19,'[1]repo629'!$H$1:$T$406,4,FALSE)=0,"0",VLOOKUP($A19,'[1]repo629'!$H$1:$T$406,4,FALSE))+IF(VLOOKUP($A19,'[1]repo_INNE'!$H$1:$T$399,4,FALSE)=0,"0",VLOOKUP($A19,'[1]repo_INNE'!$H$1:$T$399,4,FALSE)))</f>
        <v>657500</v>
      </c>
      <c r="I19" s="19">
        <f>SUM(IF(VLOOKUP($A19,'[1]repo525'!$H$1:$T$401,5,FALSE)=0,"0",VLOOKUP($A19,'[1]repo525'!$H$1:$T$401,5,FALSE))+IF(VLOOKUP($A19,'[1]repo529'!$H$1:$T$408,5,FALSE)=0,"0",VLOOKUP($A19,'[1]repo529'!$H$1:$T$408,5,FALSE))+IF(VLOOKUP($A19,'[1]repo629'!$H$1:$T$406,5,FALSE)=0,"0",VLOOKUP($A19,'[1]repo629'!$H$1:$T$406,5,FALSE))+IF(VLOOKUP($A19,'[1]repo_INNE'!$H$1:$T$399,5,FALSE)=0,"0",VLOOKUP($A19,'[1]repo_INNE'!$H$1:$T$399,5,FALSE)))</f>
        <v>1246.480135</v>
      </c>
      <c r="J19" s="20">
        <f>SUM(IF(VLOOKUP($A19,'[1]repo525'!$H$1:$T$401,3,FALSE)=0,"0",VLOOKUP($A19,'[1]repo525'!$H$1:$T$401,3,FALSE))+IF(VLOOKUP($A19,'[1]repo529'!$H$1:$T$408,3,FALSE)=0,"0",VLOOKUP($A19,'[1]repo529'!$H$1:$T$408,3,FALSE))+IF(VLOOKUP($A19,'[1]repo629'!$H$1:$T$406,3,FALSE)=0,"0",VLOOKUP($A19,'[1]repo629'!$H$1:$T$406,3,FALSE))+IF(VLOOKUP($A19,'[1]repo_INNE'!$H$1:$T$399,3,FALSE)=0,"0",VLOOKUP($A19,'[1]repo_INNE'!$H$1:$T$399,3,FALSE)))</f>
        <v>12</v>
      </c>
      <c r="K19" s="21">
        <f t="shared" si="0"/>
        <v>1197500</v>
      </c>
      <c r="L19" s="22">
        <f t="shared" si="0"/>
        <v>1758.523635</v>
      </c>
      <c r="M19" s="23">
        <f t="shared" si="0"/>
        <v>38</v>
      </c>
      <c r="N19" s="24"/>
      <c r="O19" s="25"/>
    </row>
    <row r="20" spans="1:15" ht="16.5">
      <c r="A20" s="27" t="s">
        <v>24</v>
      </c>
      <c r="B20" s="18">
        <f>SUM(IF(VLOOKUP($A20,'[1]cash117'!$H$1:$T$408,4,FALSE)=0,0,VLOOKUP($A20,'[1]cash117'!$H$1:$T$408,4,FALSE))+IF(VLOOKUP($A20,'[1]cash119'!$H$1:$T$405,4,FALSE)=0,0,VLOOKUP($A20,'[1]cash119'!$H$1:$T$405,4,FALSE))+IF(VLOOKUP($A20,'[1]cash120'!$H$1:$T$415,4,FALSE)=0,0,VLOOKUP($A20,'[1]cash120'!$H$1:$T$415,4,FALSE)))</f>
        <v>1730000</v>
      </c>
      <c r="C20" s="19">
        <f>SUM(IF(VLOOKUP($A20,'[1]cash117'!$H$1:$T$408,5,FALSE)=0,"0",VLOOKUP($A20,'[1]cash117'!$H$1:$T$408,5,FALSE))+IF(VLOOKUP($A20,'[1]cash119'!$H$1:$T$405,5,FALSE)=0,"0",VLOOKUP($A20,'[1]cash119'!$H$1:$T$405,5,FALSE))+IF(VLOOKUP($A20,'[1]cash120'!$H$1:$T$415,5,FALSE)=0,"0",VLOOKUP($A20,'[1]cash120'!$H$1:$T$415,5,FALSE)))</f>
        <v>1788.14615</v>
      </c>
      <c r="D20" s="20">
        <f>SUM(IF(VLOOKUP($A20,'[1]cash117'!$H$1:$T$408,3,FALSE)=0,"0",VLOOKUP($A20,'[1]cash117'!$H$1:$T$408,3,FALSE))+IF(VLOOKUP($A20,'[1]cash119'!$H$1:$T$405,3,FALSE)=0,"0",VLOOKUP($A20,'[1]cash119'!$H$1:$T$405,3,FALSE))+IF(VLOOKUP($A20,'[1]cash120'!$H$1:$T$415,3,FALSE)=0,"0",VLOOKUP($A20,'[1]cash120'!$H$1:$T$415,3,FALSE)))</f>
        <v>39</v>
      </c>
      <c r="E20" s="18">
        <f>SUM(IF(VLOOKUP($A20,'[1]rfq417'!$H$1:$T$406,4,FALSE)=0,0,VLOOKUP($A20,'[1]rfq417'!$H$1:$T$406,4,FALSE))+IF(VLOOKUP($A20,'[1]rfq419'!$H$1:$T$406,4,FALSE)=0,0,VLOOKUP($A20,'[1]rfq419'!$H$1:$T$406,4,FALSE))+IF(VLOOKUP($A20,'[1]rfq420'!$H$1:$T$406,4,FALSE)=0,0,VLOOKUP($A20,'[1]rfq420'!$H$1:$T$406,4,FALSE)))</f>
        <v>0</v>
      </c>
      <c r="F20" s="19">
        <f>SUM(IF(VLOOKUP($A20,'[1]rfq417'!$H$1:$T$406,5,FALSE)=0,"0",VLOOKUP($A20,'[1]rfq417'!$H$1:$T$406,5,FALSE))+IF(VLOOKUP($A20,'[1]rfq419'!$H$1:$T$406,5,FALSE)=0,"0",VLOOKUP($A20,'[1]rfq419'!$H$1:$T$406,5,FALSE))+IF(VLOOKUP($A20,'[1]rfq420'!$H$1:$T$406,5,FALSE)=0,"0",VLOOKUP($A20,'[1]rfq420'!$H$1:$T$406,5,FALSE)))</f>
        <v>0</v>
      </c>
      <c r="G20" s="20">
        <f>SUM(IF(VLOOKUP($A20,'[1]rfq417'!$H$1:$T$406,3,FALSE)=0,"0",VLOOKUP($A20,'[1]rfq417'!$H$1:$T$406,3,FALSE))+IF(VLOOKUP($A20,'[1]rfq419'!$H$1:$T$406,3,FALSE)=0,"0",VLOOKUP($A20,'[1]rfq419'!$H$1:$T$406,3,FALSE))+IF(VLOOKUP($A20,'[1]rfq420'!$H$1:$T$406,3,FALSE)=0,"0",VLOOKUP($A20,'[1]rfq420'!$H$1:$T$406,3,FALSE)))</f>
        <v>0</v>
      </c>
      <c r="H20" s="18">
        <f>SUM(IF(VLOOKUP($A20,'[1]repo525'!$H$1:$T$401,4,FALSE)=0,"0",VLOOKUP($A20,'[1]repo525'!$H$1:$T$401,4,FALSE))+IF(VLOOKUP($A20,'[1]repo529'!$H$1:$T$408,4,FALSE)=0,"0",VLOOKUP($A20,'[1]repo529'!$H$1:$T$408,4,FALSE))+IF(VLOOKUP($A20,'[1]repo629'!$H$1:$T$406,4,FALSE)=0,"0",VLOOKUP($A20,'[1]repo629'!$H$1:$T$406,4,FALSE))+IF(VLOOKUP($A20,'[1]repo_INNE'!$H$1:$T$399,4,FALSE)=0,"0",VLOOKUP($A20,'[1]repo_INNE'!$H$1:$T$399,4,FALSE)))</f>
        <v>110000</v>
      </c>
      <c r="I20" s="19">
        <f>SUM(IF(VLOOKUP($A20,'[1]repo525'!$H$1:$T$401,5,FALSE)=0,"0",VLOOKUP($A20,'[1]repo525'!$H$1:$T$401,5,FALSE))+IF(VLOOKUP($A20,'[1]repo529'!$H$1:$T$408,5,FALSE)=0,"0",VLOOKUP($A20,'[1]repo529'!$H$1:$T$408,5,FALSE))+IF(VLOOKUP($A20,'[1]repo629'!$H$1:$T$406,5,FALSE)=0,"0",VLOOKUP($A20,'[1]repo629'!$H$1:$T$406,5,FALSE))+IF(VLOOKUP($A20,'[1]repo_INNE'!$H$1:$T$399,5,FALSE)=0,"0",VLOOKUP($A20,'[1]repo_INNE'!$H$1:$T$399,5,FALSE)))</f>
        <v>227.57527</v>
      </c>
      <c r="J20" s="20">
        <f>SUM(IF(VLOOKUP($A20,'[1]repo525'!$H$1:$T$401,3,FALSE)=0,"0",VLOOKUP($A20,'[1]repo525'!$H$1:$T$401,3,FALSE))+IF(VLOOKUP($A20,'[1]repo529'!$H$1:$T$408,3,FALSE)=0,"0",VLOOKUP($A20,'[1]repo529'!$H$1:$T$408,3,FALSE))+IF(VLOOKUP($A20,'[1]repo629'!$H$1:$T$406,3,FALSE)=0,"0",VLOOKUP($A20,'[1]repo629'!$H$1:$T$406,3,FALSE))+IF(VLOOKUP($A20,'[1]repo_INNE'!$H$1:$T$399,3,FALSE)=0,"0",VLOOKUP($A20,'[1]repo_INNE'!$H$1:$T$399,3,FALSE)))</f>
        <v>3</v>
      </c>
      <c r="K20" s="21">
        <f t="shared" si="0"/>
        <v>1840000</v>
      </c>
      <c r="L20" s="22">
        <f t="shared" si="0"/>
        <v>2015.72142</v>
      </c>
      <c r="M20" s="23">
        <f t="shared" si="0"/>
        <v>42</v>
      </c>
      <c r="N20" s="24"/>
      <c r="O20" s="25"/>
    </row>
    <row r="21" spans="1:15" ht="16.5">
      <c r="A21" s="27" t="s">
        <v>25</v>
      </c>
      <c r="B21" s="18">
        <f>SUM(IF(VLOOKUP($A21,'[1]cash117'!$H$1:$T$408,4,FALSE)=0,0,VLOOKUP($A21,'[1]cash117'!$H$1:$T$408,4,FALSE))+IF(VLOOKUP($A21,'[1]cash119'!$H$1:$T$405,4,FALSE)=0,0,VLOOKUP($A21,'[1]cash119'!$H$1:$T$405,4,FALSE))+IF(VLOOKUP($A21,'[1]cash120'!$H$1:$T$415,4,FALSE)=0,0,VLOOKUP($A21,'[1]cash120'!$H$1:$T$415,4,FALSE)))</f>
        <v>670000</v>
      </c>
      <c r="C21" s="19">
        <f>SUM(IF(VLOOKUP($A21,'[1]cash117'!$H$1:$T$408,5,FALSE)=0,"0",VLOOKUP($A21,'[1]cash117'!$H$1:$T$408,5,FALSE))+IF(VLOOKUP($A21,'[1]cash119'!$H$1:$T$405,5,FALSE)=0,"0",VLOOKUP($A21,'[1]cash119'!$H$1:$T$405,5,FALSE))+IF(VLOOKUP($A21,'[1]cash120'!$H$1:$T$415,5,FALSE)=0,"0",VLOOKUP($A21,'[1]cash120'!$H$1:$T$415,5,FALSE)))</f>
        <v>704.36495</v>
      </c>
      <c r="D21" s="20">
        <f>SUM(IF(VLOOKUP($A21,'[1]cash117'!$H$1:$T$408,3,FALSE)=0,"0",VLOOKUP($A21,'[1]cash117'!$H$1:$T$408,3,FALSE))+IF(VLOOKUP($A21,'[1]cash119'!$H$1:$T$405,3,FALSE)=0,"0",VLOOKUP($A21,'[1]cash119'!$H$1:$T$405,3,FALSE))+IF(VLOOKUP($A21,'[1]cash120'!$H$1:$T$415,3,FALSE)=0,"0",VLOOKUP($A21,'[1]cash120'!$H$1:$T$415,3,FALSE)))</f>
        <v>18</v>
      </c>
      <c r="E21" s="18">
        <f>SUM(IF(VLOOKUP($A21,'[1]rfq417'!$H$1:$T$406,4,FALSE)=0,0,VLOOKUP($A21,'[1]rfq417'!$H$1:$T$406,4,FALSE))+IF(VLOOKUP($A21,'[1]rfq419'!$H$1:$T$406,4,FALSE)=0,0,VLOOKUP($A21,'[1]rfq419'!$H$1:$T$406,4,FALSE))+IF(VLOOKUP($A21,'[1]rfq420'!$H$1:$T$406,4,FALSE)=0,0,VLOOKUP($A21,'[1]rfq420'!$H$1:$T$406,4,FALSE)))</f>
        <v>0</v>
      </c>
      <c r="F21" s="19">
        <f>SUM(IF(VLOOKUP($A21,'[1]rfq417'!$H$1:$T$406,5,FALSE)=0,"0",VLOOKUP($A21,'[1]rfq417'!$H$1:$T$406,5,FALSE))+IF(VLOOKUP($A21,'[1]rfq419'!$H$1:$T$406,5,FALSE)=0,"0",VLOOKUP($A21,'[1]rfq419'!$H$1:$T$406,5,FALSE))+IF(VLOOKUP($A21,'[1]rfq420'!$H$1:$T$406,5,FALSE)=0,"0",VLOOKUP($A21,'[1]rfq420'!$H$1:$T$406,5,FALSE)))</f>
        <v>0</v>
      </c>
      <c r="G21" s="20">
        <f>SUM(IF(VLOOKUP($A21,'[1]rfq417'!$H$1:$T$406,3,FALSE)=0,"0",VLOOKUP($A21,'[1]rfq417'!$H$1:$T$406,3,FALSE))+IF(VLOOKUP($A21,'[1]rfq419'!$H$1:$T$406,3,FALSE)=0,"0",VLOOKUP($A21,'[1]rfq419'!$H$1:$T$406,3,FALSE))+IF(VLOOKUP($A21,'[1]rfq420'!$H$1:$T$406,3,FALSE)=0,"0",VLOOKUP($A21,'[1]rfq420'!$H$1:$T$406,3,FALSE)))</f>
        <v>0</v>
      </c>
      <c r="H21" s="18">
        <f>SUM(IF(VLOOKUP($A21,'[1]repo525'!$H$1:$T$401,4,FALSE)=0,"0",VLOOKUP($A21,'[1]repo525'!$H$1:$T$401,4,FALSE))+IF(VLOOKUP($A21,'[1]repo529'!$H$1:$T$408,4,FALSE)=0,"0",VLOOKUP($A21,'[1]repo529'!$H$1:$T$408,4,FALSE))+IF(VLOOKUP($A21,'[1]repo629'!$H$1:$T$406,4,FALSE)=0,"0",VLOOKUP($A21,'[1]repo629'!$H$1:$T$406,4,FALSE))+IF(VLOOKUP($A21,'[1]repo_INNE'!$H$1:$T$399,4,FALSE)=0,"0",VLOOKUP($A21,'[1]repo_INNE'!$H$1:$T$399,4,FALSE)))</f>
        <v>1082500</v>
      </c>
      <c r="I21" s="19">
        <f>SUM(IF(VLOOKUP($A21,'[1]repo525'!$H$1:$T$401,5,FALSE)=0,"0",VLOOKUP($A21,'[1]repo525'!$H$1:$T$401,5,FALSE))+IF(VLOOKUP($A21,'[1]repo529'!$H$1:$T$408,5,FALSE)=0,"0",VLOOKUP($A21,'[1]repo529'!$H$1:$T$408,5,FALSE))+IF(VLOOKUP($A21,'[1]repo629'!$H$1:$T$406,5,FALSE)=0,"0",VLOOKUP($A21,'[1]repo629'!$H$1:$T$406,5,FALSE))+IF(VLOOKUP($A21,'[1]repo_INNE'!$H$1:$T$399,5,FALSE)=0,"0",VLOOKUP($A21,'[1]repo_INNE'!$H$1:$T$399,5,FALSE)))</f>
        <v>2271.4527125</v>
      </c>
      <c r="J21" s="20">
        <f>SUM(IF(VLOOKUP($A21,'[1]repo525'!$H$1:$T$401,3,FALSE)=0,"0",VLOOKUP($A21,'[1]repo525'!$H$1:$T$401,3,FALSE))+IF(VLOOKUP($A21,'[1]repo529'!$H$1:$T$408,3,FALSE)=0,"0",VLOOKUP($A21,'[1]repo529'!$H$1:$T$408,3,FALSE))+IF(VLOOKUP($A21,'[1]repo629'!$H$1:$T$406,3,FALSE)=0,"0",VLOOKUP($A21,'[1]repo629'!$H$1:$T$406,3,FALSE))+IF(VLOOKUP($A21,'[1]repo_INNE'!$H$1:$T$399,3,FALSE)=0,"0",VLOOKUP($A21,'[1]repo_INNE'!$H$1:$T$399,3,FALSE)))</f>
        <v>16</v>
      </c>
      <c r="K21" s="21">
        <f t="shared" si="0"/>
        <v>1752500</v>
      </c>
      <c r="L21" s="22">
        <f t="shared" si="0"/>
        <v>2975.8176625</v>
      </c>
      <c r="M21" s="23">
        <f t="shared" si="0"/>
        <v>34</v>
      </c>
      <c r="N21" s="24"/>
      <c r="O21" s="25"/>
    </row>
    <row r="22" spans="1:15" ht="16.5">
      <c r="A22" s="27" t="s">
        <v>26</v>
      </c>
      <c r="B22" s="18">
        <f>SUM(IF(VLOOKUP($A22,'[1]cash117'!$H$1:$T$408,4,FALSE)=0,0,VLOOKUP($A22,'[1]cash117'!$H$1:$T$408,4,FALSE))+IF(VLOOKUP($A22,'[1]cash119'!$H$1:$T$405,4,FALSE)=0,0,VLOOKUP($A22,'[1]cash119'!$H$1:$T$405,4,FALSE))+IF(VLOOKUP($A22,'[1]cash120'!$H$1:$T$415,4,FALSE)=0,0,VLOOKUP($A22,'[1]cash120'!$H$1:$T$415,4,FALSE)))</f>
        <v>1425000</v>
      </c>
      <c r="C22" s="19">
        <f>SUM(IF(VLOOKUP($A22,'[1]cash117'!$H$1:$T$408,5,FALSE)=0,"0",VLOOKUP($A22,'[1]cash117'!$H$1:$T$408,5,FALSE))+IF(VLOOKUP($A22,'[1]cash119'!$H$1:$T$405,5,FALSE)=0,"0",VLOOKUP($A22,'[1]cash119'!$H$1:$T$405,5,FALSE))+IF(VLOOKUP($A22,'[1]cash120'!$H$1:$T$415,5,FALSE)=0,"0",VLOOKUP($A22,'[1]cash120'!$H$1:$T$415,5,FALSE)))</f>
        <v>1515.05115</v>
      </c>
      <c r="D22" s="20">
        <f>SUM(IF(VLOOKUP($A22,'[1]cash117'!$H$1:$T$408,3,FALSE)=0,"0",VLOOKUP($A22,'[1]cash117'!$H$1:$T$408,3,FALSE))+IF(VLOOKUP($A22,'[1]cash119'!$H$1:$T$405,3,FALSE)=0,"0",VLOOKUP($A22,'[1]cash119'!$H$1:$T$405,3,FALSE))+IF(VLOOKUP($A22,'[1]cash120'!$H$1:$T$415,3,FALSE)=0,"0",VLOOKUP($A22,'[1]cash120'!$H$1:$T$415,3,FALSE)))</f>
        <v>62</v>
      </c>
      <c r="E22" s="18">
        <f>SUM(IF(VLOOKUP($A22,'[1]rfq417'!$H$1:$T$406,4,FALSE)=0,0,VLOOKUP($A22,'[1]rfq417'!$H$1:$T$406,4,FALSE))+IF(VLOOKUP($A22,'[1]rfq419'!$H$1:$T$406,4,FALSE)=0,0,VLOOKUP($A22,'[1]rfq419'!$H$1:$T$406,4,FALSE))+IF(VLOOKUP($A22,'[1]rfq420'!$H$1:$T$406,4,FALSE)=0,0,VLOOKUP($A22,'[1]rfq420'!$H$1:$T$406,4,FALSE)))</f>
        <v>0</v>
      </c>
      <c r="F22" s="19">
        <f>SUM(IF(VLOOKUP($A22,'[1]rfq417'!$H$1:$T$406,5,FALSE)=0,"0",VLOOKUP($A22,'[1]rfq417'!$H$1:$T$406,5,FALSE))+IF(VLOOKUP($A22,'[1]rfq419'!$H$1:$T$406,5,FALSE)=0,"0",VLOOKUP($A22,'[1]rfq419'!$H$1:$T$406,5,FALSE))+IF(VLOOKUP($A22,'[1]rfq420'!$H$1:$T$406,5,FALSE)=0,"0",VLOOKUP($A22,'[1]rfq420'!$H$1:$T$406,5,FALSE)))</f>
        <v>0</v>
      </c>
      <c r="G22" s="20">
        <f>SUM(IF(VLOOKUP($A22,'[1]rfq417'!$H$1:$T$406,3,FALSE)=0,"0",VLOOKUP($A22,'[1]rfq417'!$H$1:$T$406,3,FALSE))+IF(VLOOKUP($A22,'[1]rfq419'!$H$1:$T$406,3,FALSE)=0,"0",VLOOKUP($A22,'[1]rfq419'!$H$1:$T$406,3,FALSE))+IF(VLOOKUP($A22,'[1]rfq420'!$H$1:$T$406,3,FALSE)=0,"0",VLOOKUP($A22,'[1]rfq420'!$H$1:$T$406,3,FALSE)))</f>
        <v>0</v>
      </c>
      <c r="H22" s="18">
        <f>SUM(IF(VLOOKUP($A22,'[1]repo525'!$H$1:$T$401,4,FALSE)=0,"0",VLOOKUP($A22,'[1]repo525'!$H$1:$T$401,4,FALSE))+IF(VLOOKUP($A22,'[1]repo529'!$H$1:$T$408,4,FALSE)=0,"0",VLOOKUP($A22,'[1]repo529'!$H$1:$T$408,4,FALSE))+IF(VLOOKUP($A22,'[1]repo629'!$H$1:$T$406,4,FALSE)=0,"0",VLOOKUP($A22,'[1]repo629'!$H$1:$T$406,4,FALSE))+IF(VLOOKUP($A22,'[1]repo_INNE'!$H$1:$T$399,4,FALSE)=0,"0",VLOOKUP($A22,'[1]repo_INNE'!$H$1:$T$399,4,FALSE)))</f>
        <v>245000</v>
      </c>
      <c r="I22" s="19">
        <f>SUM(IF(VLOOKUP($A22,'[1]repo525'!$H$1:$T$401,5,FALSE)=0,"0",VLOOKUP($A22,'[1]repo525'!$H$1:$T$401,5,FALSE))+IF(VLOOKUP($A22,'[1]repo529'!$H$1:$T$408,5,FALSE)=0,"0",VLOOKUP($A22,'[1]repo529'!$H$1:$T$408,5,FALSE))+IF(VLOOKUP($A22,'[1]repo629'!$H$1:$T$406,5,FALSE)=0,"0",VLOOKUP($A22,'[1]repo629'!$H$1:$T$406,5,FALSE))+IF(VLOOKUP($A22,'[1]repo_INNE'!$H$1:$T$399,5,FALSE)=0,"0",VLOOKUP($A22,'[1]repo_INNE'!$H$1:$T$399,5,FALSE)))</f>
        <v>520.1077675</v>
      </c>
      <c r="J22" s="20">
        <f>SUM(IF(VLOOKUP($A22,'[1]repo525'!$H$1:$T$401,3,FALSE)=0,"0",VLOOKUP($A22,'[1]repo525'!$H$1:$T$401,3,FALSE))+IF(VLOOKUP($A22,'[1]repo529'!$H$1:$T$408,3,FALSE)=0,"0",VLOOKUP($A22,'[1]repo529'!$H$1:$T$408,3,FALSE))+IF(VLOOKUP($A22,'[1]repo629'!$H$1:$T$406,3,FALSE)=0,"0",VLOOKUP($A22,'[1]repo629'!$H$1:$T$406,3,FALSE))+IF(VLOOKUP($A22,'[1]repo_INNE'!$H$1:$T$399,3,FALSE)=0,"0",VLOOKUP($A22,'[1]repo_INNE'!$H$1:$T$399,3,FALSE)))</f>
        <v>8</v>
      </c>
      <c r="K22" s="21">
        <f>H22+B22+E22</f>
        <v>1670000</v>
      </c>
      <c r="L22" s="22">
        <f>I22+C22+F22</f>
        <v>2035.1589175</v>
      </c>
      <c r="M22" s="23">
        <f>J22+D22+G22</f>
        <v>70</v>
      </c>
      <c r="N22" s="24"/>
      <c r="O22" s="25"/>
    </row>
    <row r="23" spans="1:15" ht="16.5">
      <c r="A23" s="27" t="s">
        <v>27</v>
      </c>
      <c r="B23" s="18">
        <f>SUM(IF(VLOOKUP($A23,'[1]cash117'!$H$1:$T$408,4,FALSE)=0,0,VLOOKUP($A23,'[1]cash117'!$H$1:$T$408,4,FALSE))+IF(VLOOKUP($A23,'[1]cash119'!$H$1:$T$405,4,FALSE)=0,0,VLOOKUP($A23,'[1]cash119'!$H$1:$T$405,4,FALSE))+IF(VLOOKUP($A23,'[1]cash120'!$H$1:$T$415,4,FALSE)=0,0,VLOOKUP($A23,'[1]cash120'!$H$1:$T$415,4,FALSE)))</f>
        <v>1555000</v>
      </c>
      <c r="C23" s="19">
        <f>SUM(IF(VLOOKUP($A23,'[1]cash117'!$H$1:$T$408,5,FALSE)=0,"0",VLOOKUP($A23,'[1]cash117'!$H$1:$T$408,5,FALSE))+IF(VLOOKUP($A23,'[1]cash119'!$H$1:$T$405,5,FALSE)=0,"0",VLOOKUP($A23,'[1]cash119'!$H$1:$T$405,5,FALSE))+IF(VLOOKUP($A23,'[1]cash120'!$H$1:$T$415,5,FALSE)=0,"0",VLOOKUP($A23,'[1]cash120'!$H$1:$T$415,5,FALSE)))</f>
        <v>1611.7202750000001</v>
      </c>
      <c r="D23" s="20">
        <f>SUM(IF(VLOOKUP($A23,'[1]cash117'!$H$1:$T$408,3,FALSE)=0,"0",VLOOKUP($A23,'[1]cash117'!$H$1:$T$408,3,FALSE))+IF(VLOOKUP($A23,'[1]cash119'!$H$1:$T$405,3,FALSE)=0,"0",VLOOKUP($A23,'[1]cash119'!$H$1:$T$405,3,FALSE))+IF(VLOOKUP($A23,'[1]cash120'!$H$1:$T$415,3,FALSE)=0,"0",VLOOKUP($A23,'[1]cash120'!$H$1:$T$415,3,FALSE)))</f>
        <v>99</v>
      </c>
      <c r="E23" s="18">
        <f>SUM(IF(VLOOKUP($A23,'[1]rfq417'!$H$1:$T$406,4,FALSE)=0,0,VLOOKUP($A23,'[1]rfq417'!$H$1:$T$406,4,FALSE))+IF(VLOOKUP($A23,'[1]rfq419'!$H$1:$T$406,4,FALSE)=0,0,VLOOKUP($A23,'[1]rfq419'!$H$1:$T$406,4,FALSE))+IF(VLOOKUP($A23,'[1]rfq420'!$H$1:$T$406,4,FALSE)=0,0,VLOOKUP($A23,'[1]rfq420'!$H$1:$T$406,4,FALSE)))</f>
        <v>0</v>
      </c>
      <c r="F23" s="19">
        <f>SUM(IF(VLOOKUP($A23,'[1]rfq417'!$H$1:$T$406,5,FALSE)=0,"0",VLOOKUP($A23,'[1]rfq417'!$H$1:$T$406,5,FALSE))+IF(VLOOKUP($A23,'[1]rfq419'!$H$1:$T$406,5,FALSE)=0,"0",VLOOKUP($A23,'[1]rfq419'!$H$1:$T$406,5,FALSE))+IF(VLOOKUP($A23,'[1]rfq420'!$H$1:$T$406,5,FALSE)=0,"0",VLOOKUP($A23,'[1]rfq420'!$H$1:$T$406,5,FALSE)))</f>
        <v>0</v>
      </c>
      <c r="G23" s="20">
        <f>SUM(IF(VLOOKUP($A23,'[1]rfq417'!$H$1:$T$406,3,FALSE)=0,"0",VLOOKUP($A23,'[1]rfq417'!$H$1:$T$406,3,FALSE))+IF(VLOOKUP($A23,'[1]rfq419'!$H$1:$T$406,3,FALSE)=0,"0",VLOOKUP($A23,'[1]rfq419'!$H$1:$T$406,3,FALSE))+IF(VLOOKUP($A23,'[1]rfq420'!$H$1:$T$406,3,FALSE)=0,"0",VLOOKUP($A23,'[1]rfq420'!$H$1:$T$406,3,FALSE)))</f>
        <v>0</v>
      </c>
      <c r="H23" s="18">
        <f>SUM(IF(VLOOKUP($A23,'[1]repo525'!$H$1:$T$401,4,FALSE)=0,"0",VLOOKUP($A23,'[1]repo525'!$H$1:$T$401,4,FALSE))+IF(VLOOKUP($A23,'[1]repo529'!$H$1:$T$408,4,FALSE)=0,"0",VLOOKUP($A23,'[1]repo529'!$H$1:$T$408,4,FALSE))+IF(VLOOKUP($A23,'[1]repo629'!$H$1:$T$406,4,FALSE)=0,"0",VLOOKUP($A23,'[1]repo629'!$H$1:$T$406,4,FALSE))+IF(VLOOKUP($A23,'[1]repo_INNE'!$H$1:$T$399,4,FALSE)=0,"0",VLOOKUP($A23,'[1]repo_INNE'!$H$1:$T$399,4,FALSE)))</f>
        <v>1662500</v>
      </c>
      <c r="I23" s="19">
        <f>SUM(IF(VLOOKUP($A23,'[1]repo525'!$H$1:$T$401,5,FALSE)=0,"0",VLOOKUP($A23,'[1]repo525'!$H$1:$T$401,5,FALSE))+IF(VLOOKUP($A23,'[1]repo529'!$H$1:$T$408,5,FALSE)=0,"0",VLOOKUP($A23,'[1]repo529'!$H$1:$T$408,5,FALSE))+IF(VLOOKUP($A23,'[1]repo629'!$H$1:$T$406,5,FALSE)=0,"0",VLOOKUP($A23,'[1]repo629'!$H$1:$T$406,5,FALSE))+IF(VLOOKUP($A23,'[1]repo_INNE'!$H$1:$T$399,5,FALSE)=0,"0",VLOOKUP($A23,'[1]repo_INNE'!$H$1:$T$399,5,FALSE)))</f>
        <v>3442.85266692</v>
      </c>
      <c r="J23" s="20">
        <f>SUM(IF(VLOOKUP($A23,'[1]repo525'!$H$1:$T$401,3,FALSE)=0,"0",VLOOKUP($A23,'[1]repo525'!$H$1:$T$401,3,FALSE))+IF(VLOOKUP($A23,'[1]repo529'!$H$1:$T$408,3,FALSE)=0,"0",VLOOKUP($A23,'[1]repo529'!$H$1:$T$408,3,FALSE))+IF(VLOOKUP($A23,'[1]repo629'!$H$1:$T$406,3,FALSE)=0,"0",VLOOKUP($A23,'[1]repo629'!$H$1:$T$406,3,FALSE))+IF(VLOOKUP($A23,'[1]repo_INNE'!$H$1:$T$399,3,FALSE)=0,"0",VLOOKUP($A23,'[1]repo_INNE'!$H$1:$T$399,3,FALSE)))</f>
        <v>33</v>
      </c>
      <c r="K23" s="21">
        <f aca="true" t="shared" si="2" ref="K23:M26">H23+B23+E23</f>
        <v>3217500</v>
      </c>
      <c r="L23" s="22">
        <f t="shared" si="2"/>
        <v>5054.57294192</v>
      </c>
      <c r="M23" s="23">
        <f t="shared" si="2"/>
        <v>132</v>
      </c>
      <c r="N23" s="24"/>
      <c r="O23" s="25"/>
    </row>
    <row r="24" spans="1:15" ht="16.5">
      <c r="A24" s="27" t="s">
        <v>28</v>
      </c>
      <c r="B24" s="18">
        <f>SUM(IF(VLOOKUP($A24,'[1]cash117'!$H$1:$T$408,4,FALSE)=0,0,VLOOKUP($A24,'[1]cash117'!$H$1:$T$408,4,FALSE))+IF(VLOOKUP($A24,'[1]cash119'!$H$1:$T$405,4,FALSE)=0,0,VLOOKUP($A24,'[1]cash119'!$H$1:$T$405,4,FALSE))+IF(VLOOKUP($A24,'[1]cash120'!$H$1:$T$415,4,FALSE)=0,0,VLOOKUP($A24,'[1]cash120'!$H$1:$T$415,4,FALSE)))</f>
        <v>4832500</v>
      </c>
      <c r="C24" s="19">
        <f>SUM(IF(VLOOKUP($A24,'[1]cash117'!$H$1:$T$408,5,FALSE)=0,"0",VLOOKUP($A24,'[1]cash117'!$H$1:$T$408,5,FALSE))+IF(VLOOKUP($A24,'[1]cash119'!$H$1:$T$405,5,FALSE)=0,"0",VLOOKUP($A24,'[1]cash119'!$H$1:$T$405,5,FALSE))+IF(VLOOKUP($A24,'[1]cash120'!$H$1:$T$415,5,FALSE)=0,"0",VLOOKUP($A24,'[1]cash120'!$H$1:$T$415,5,FALSE)))</f>
        <v>4850.193325</v>
      </c>
      <c r="D24" s="20">
        <f>SUM(IF(VLOOKUP($A24,'[1]cash117'!$H$1:$T$408,3,FALSE)=0,"0",VLOOKUP($A24,'[1]cash117'!$H$1:$T$408,3,FALSE))+IF(VLOOKUP($A24,'[1]cash119'!$H$1:$T$405,3,FALSE)=0,"0",VLOOKUP($A24,'[1]cash119'!$H$1:$T$405,3,FALSE))+IF(VLOOKUP($A24,'[1]cash120'!$H$1:$T$415,3,FALSE)=0,"0",VLOOKUP($A24,'[1]cash120'!$H$1:$T$415,3,FALSE)))</f>
        <v>344</v>
      </c>
      <c r="E24" s="18">
        <f>SUM(IF(VLOOKUP($A24,'[1]rfq417'!$H$1:$T$406,4,FALSE)=0,0,VLOOKUP($A24,'[1]rfq417'!$H$1:$T$406,4,FALSE))+IF(VLOOKUP($A24,'[1]rfq419'!$H$1:$T$406,4,FALSE)=0,0,VLOOKUP($A24,'[1]rfq419'!$H$1:$T$406,4,FALSE))+IF(VLOOKUP($A24,'[1]rfq420'!$H$1:$T$406,4,FALSE)=0,0,VLOOKUP($A24,'[1]rfq420'!$H$1:$T$406,4,FALSE)))</f>
        <v>0</v>
      </c>
      <c r="F24" s="19">
        <f>SUM(IF(VLOOKUP($A24,'[1]rfq417'!$H$1:$T$406,5,FALSE)=0,"0",VLOOKUP($A24,'[1]rfq417'!$H$1:$T$406,5,FALSE))+IF(VLOOKUP($A24,'[1]rfq419'!$H$1:$T$406,5,FALSE)=0,"0",VLOOKUP($A24,'[1]rfq419'!$H$1:$T$406,5,FALSE))+IF(VLOOKUP($A24,'[1]rfq420'!$H$1:$T$406,5,FALSE)=0,"0",VLOOKUP($A24,'[1]rfq420'!$H$1:$T$406,5,FALSE)))</f>
        <v>0</v>
      </c>
      <c r="G24" s="20">
        <f>SUM(IF(VLOOKUP($A24,'[1]rfq417'!$H$1:$T$406,3,FALSE)=0,"0",VLOOKUP($A24,'[1]rfq417'!$H$1:$T$406,3,FALSE))+IF(VLOOKUP($A24,'[1]rfq419'!$H$1:$T$406,3,FALSE)=0,"0",VLOOKUP($A24,'[1]rfq419'!$H$1:$T$406,3,FALSE))+IF(VLOOKUP($A24,'[1]rfq420'!$H$1:$T$406,3,FALSE)=0,"0",VLOOKUP($A24,'[1]rfq420'!$H$1:$T$406,3,FALSE)))</f>
        <v>0</v>
      </c>
      <c r="H24" s="18">
        <f>SUM(IF(VLOOKUP($A24,'[1]repo525'!$H$1:$T$401,4,FALSE)=0,"0",VLOOKUP($A24,'[1]repo525'!$H$1:$T$401,4,FALSE))+IF(VLOOKUP($A24,'[1]repo529'!$H$1:$T$408,4,FALSE)=0,"0",VLOOKUP($A24,'[1]repo529'!$H$1:$T$408,4,FALSE))+IF(VLOOKUP($A24,'[1]repo629'!$H$1:$T$406,4,FALSE)=0,"0",VLOOKUP($A24,'[1]repo629'!$H$1:$T$406,4,FALSE))+IF(VLOOKUP($A24,'[1]repo_INNE'!$H$1:$T$399,4,FALSE)=0,"0",VLOOKUP($A24,'[1]repo_INNE'!$H$1:$T$399,4,FALSE)))</f>
        <v>1990000</v>
      </c>
      <c r="I24" s="19">
        <f>SUM(IF(VLOOKUP($A24,'[1]repo525'!$H$1:$T$401,5,FALSE)=0,"0",VLOOKUP($A24,'[1]repo525'!$H$1:$T$401,5,FALSE))+IF(VLOOKUP($A24,'[1]repo529'!$H$1:$T$408,5,FALSE)=0,"0",VLOOKUP($A24,'[1]repo529'!$H$1:$T$408,5,FALSE))+IF(VLOOKUP($A24,'[1]repo629'!$H$1:$T$406,5,FALSE)=0,"0",VLOOKUP($A24,'[1]repo629'!$H$1:$T$406,5,FALSE))+IF(VLOOKUP($A24,'[1]repo_INNE'!$H$1:$T$399,5,FALSE)=0,"0",VLOOKUP($A24,'[1]repo_INNE'!$H$1:$T$399,5,FALSE)))</f>
        <v>4004.5940303400002</v>
      </c>
      <c r="J24" s="20">
        <f>SUM(IF(VLOOKUP($A24,'[1]repo525'!$H$1:$T$401,3,FALSE)=0,"0",VLOOKUP($A24,'[1]repo525'!$H$1:$T$401,3,FALSE))+IF(VLOOKUP($A24,'[1]repo529'!$H$1:$T$408,3,FALSE)=0,"0",VLOOKUP($A24,'[1]repo529'!$H$1:$T$408,3,FALSE))+IF(VLOOKUP($A24,'[1]repo629'!$H$1:$T$406,3,FALSE)=0,"0",VLOOKUP($A24,'[1]repo629'!$H$1:$T$406,3,FALSE))+IF(VLOOKUP($A24,'[1]repo_INNE'!$H$1:$T$399,3,FALSE)=0,"0",VLOOKUP($A24,'[1]repo_INNE'!$H$1:$T$399,3,FALSE)))</f>
        <v>22</v>
      </c>
      <c r="K24" s="21">
        <f t="shared" si="2"/>
        <v>6822500</v>
      </c>
      <c r="L24" s="22">
        <f t="shared" si="2"/>
        <v>8854.78735534</v>
      </c>
      <c r="M24" s="23">
        <f t="shared" si="2"/>
        <v>366</v>
      </c>
      <c r="N24" s="24"/>
      <c r="O24" s="25"/>
    </row>
    <row r="25" spans="1:15" ht="16.5">
      <c r="A25" s="27" t="s">
        <v>29</v>
      </c>
      <c r="B25" s="18">
        <f>SUM(IF(VLOOKUP($A25,'[1]cash117'!$H$1:$T$408,4,FALSE)=0,0,VLOOKUP($A25,'[1]cash117'!$H$1:$T$408,4,FALSE))+IF(VLOOKUP($A25,'[1]cash119'!$H$1:$T$405,4,FALSE)=0,0,VLOOKUP($A25,'[1]cash119'!$H$1:$T$405,4,FALSE))+IF(VLOOKUP($A25,'[1]cash120'!$H$1:$T$415,4,FALSE)=0,0,VLOOKUP($A25,'[1]cash120'!$H$1:$T$415,4,FALSE)))</f>
        <v>1497500</v>
      </c>
      <c r="C25" s="19">
        <f>SUM(IF(VLOOKUP($A25,'[1]cash117'!$H$1:$T$408,5,FALSE)=0,"0",VLOOKUP($A25,'[1]cash117'!$H$1:$T$408,5,FALSE))+IF(VLOOKUP($A25,'[1]cash119'!$H$1:$T$405,5,FALSE)=0,"0",VLOOKUP($A25,'[1]cash119'!$H$1:$T$405,5,FALSE))+IF(VLOOKUP($A25,'[1]cash120'!$H$1:$T$415,5,FALSE)=0,"0",VLOOKUP($A25,'[1]cash120'!$H$1:$T$415,5,FALSE)))</f>
        <v>1553.352125</v>
      </c>
      <c r="D25" s="20">
        <f>SUM(IF(VLOOKUP($A25,'[1]cash117'!$H$1:$T$408,3,FALSE)=0,"0",VLOOKUP($A25,'[1]cash117'!$H$1:$T$408,3,FALSE))+IF(VLOOKUP($A25,'[1]cash119'!$H$1:$T$405,3,FALSE)=0,"0",VLOOKUP($A25,'[1]cash119'!$H$1:$T$405,3,FALSE))+IF(VLOOKUP($A25,'[1]cash120'!$H$1:$T$415,3,FALSE)=0,"0",VLOOKUP($A25,'[1]cash120'!$H$1:$T$415,3,FALSE)))</f>
        <v>102</v>
      </c>
      <c r="E25" s="18">
        <f>SUM(IF(VLOOKUP($A25,'[1]rfq417'!$H$1:$T$406,4,FALSE)=0,0,VLOOKUP($A25,'[1]rfq417'!$H$1:$T$406,4,FALSE))+IF(VLOOKUP($A25,'[1]rfq419'!$H$1:$T$406,4,FALSE)=0,0,VLOOKUP($A25,'[1]rfq419'!$H$1:$T$406,4,FALSE))+IF(VLOOKUP($A25,'[1]rfq420'!$H$1:$T$406,4,FALSE)=0,0,VLOOKUP($A25,'[1]rfq420'!$H$1:$T$406,4,FALSE)))</f>
        <v>0</v>
      </c>
      <c r="F25" s="19">
        <f>SUM(IF(VLOOKUP($A25,'[1]rfq417'!$H$1:$T$406,5,FALSE)=0,"0",VLOOKUP($A25,'[1]rfq417'!$H$1:$T$406,5,FALSE))+IF(VLOOKUP($A25,'[1]rfq419'!$H$1:$T$406,5,FALSE)=0,"0",VLOOKUP($A25,'[1]rfq419'!$H$1:$T$406,5,FALSE))+IF(VLOOKUP($A25,'[1]rfq420'!$H$1:$T$406,5,FALSE)=0,"0",VLOOKUP($A25,'[1]rfq420'!$H$1:$T$406,5,FALSE)))</f>
        <v>0</v>
      </c>
      <c r="G25" s="20">
        <f>SUM(IF(VLOOKUP($A25,'[1]rfq417'!$H$1:$T$406,3,FALSE)=0,"0",VLOOKUP($A25,'[1]rfq417'!$H$1:$T$406,3,FALSE))+IF(VLOOKUP($A25,'[1]rfq419'!$H$1:$T$406,3,FALSE)=0,"0",VLOOKUP($A25,'[1]rfq419'!$H$1:$T$406,3,FALSE))+IF(VLOOKUP($A25,'[1]rfq420'!$H$1:$T$406,3,FALSE)=0,"0",VLOOKUP($A25,'[1]rfq420'!$H$1:$T$406,3,FALSE)))</f>
        <v>0</v>
      </c>
      <c r="H25" s="18">
        <f>SUM(IF(VLOOKUP($A25,'[1]repo525'!$H$1:$T$401,4,FALSE)=0,"0",VLOOKUP($A25,'[1]repo525'!$H$1:$T$401,4,FALSE))+IF(VLOOKUP($A25,'[1]repo529'!$H$1:$T$408,4,FALSE)=0,"0",VLOOKUP($A25,'[1]repo529'!$H$1:$T$408,4,FALSE))+IF(VLOOKUP($A25,'[1]repo629'!$H$1:$T$406,4,FALSE)=0,"0",VLOOKUP($A25,'[1]repo629'!$H$1:$T$406,4,FALSE))+IF(VLOOKUP($A25,'[1]repo_INNE'!$H$1:$T$399,4,FALSE)=0,"0",VLOOKUP($A25,'[1]repo_INNE'!$H$1:$T$399,4,FALSE)))</f>
        <v>65000</v>
      </c>
      <c r="I25" s="19">
        <f>SUM(IF(VLOOKUP($A25,'[1]repo525'!$H$1:$T$401,5,FALSE)=0,"0",VLOOKUP($A25,'[1]repo525'!$H$1:$T$401,5,FALSE))+IF(VLOOKUP($A25,'[1]repo529'!$H$1:$T$408,5,FALSE)=0,"0",VLOOKUP($A25,'[1]repo529'!$H$1:$T$408,5,FALSE))+IF(VLOOKUP($A25,'[1]repo629'!$H$1:$T$406,5,FALSE)=0,"0",VLOOKUP($A25,'[1]repo629'!$H$1:$T$406,5,FALSE))+IF(VLOOKUP($A25,'[1]repo_INNE'!$H$1:$T$399,5,FALSE)=0,"0",VLOOKUP($A25,'[1]repo_INNE'!$H$1:$T$399,5,FALSE)))</f>
        <v>134.86745</v>
      </c>
      <c r="J25" s="20">
        <f>SUM(IF(VLOOKUP($A25,'[1]repo525'!$H$1:$T$401,3,FALSE)=0,"0",VLOOKUP($A25,'[1]repo525'!$H$1:$T$401,3,FALSE))+IF(VLOOKUP($A25,'[1]repo529'!$H$1:$T$408,3,FALSE)=0,"0",VLOOKUP($A25,'[1]repo529'!$H$1:$T$408,3,FALSE))+IF(VLOOKUP($A25,'[1]repo629'!$H$1:$T$406,3,FALSE)=0,"0",VLOOKUP($A25,'[1]repo629'!$H$1:$T$406,3,FALSE))+IF(VLOOKUP($A25,'[1]repo_INNE'!$H$1:$T$399,3,FALSE)=0,"0",VLOOKUP($A25,'[1]repo_INNE'!$H$1:$T$399,3,FALSE)))</f>
        <v>3</v>
      </c>
      <c r="K25" s="21">
        <f>H25+B25+E25</f>
        <v>1562500</v>
      </c>
      <c r="L25" s="22">
        <f>I25+C25+F25</f>
        <v>1688.2195749999998</v>
      </c>
      <c r="M25" s="23">
        <f>J25+D25+G25</f>
        <v>105</v>
      </c>
      <c r="N25" s="24"/>
      <c r="O25" s="25"/>
    </row>
    <row r="26" spans="1:15" ht="16.5">
      <c r="A26" s="27" t="s">
        <v>30</v>
      </c>
      <c r="B26" s="18">
        <f>SUM(IF(VLOOKUP($A26,'[1]cash117'!$H$1:$T$408,4,FALSE)=0,0,VLOOKUP($A26,'[1]cash117'!$H$1:$T$408,4,FALSE))+IF(VLOOKUP($A26,'[1]cash119'!$H$1:$T$405,4,FALSE)=0,0,VLOOKUP($A26,'[1]cash119'!$H$1:$T$405,4,FALSE))+IF(VLOOKUP($A26,'[1]cash120'!$H$1:$T$415,4,FALSE)=0,0,VLOOKUP($A26,'[1]cash120'!$H$1:$T$415,4,FALSE)))</f>
        <v>1002500</v>
      </c>
      <c r="C26" s="19">
        <f>SUM(IF(VLOOKUP($A26,'[1]cash117'!$H$1:$T$408,5,FALSE)=0,"0",VLOOKUP($A26,'[1]cash117'!$H$1:$T$408,5,FALSE))+IF(VLOOKUP($A26,'[1]cash119'!$H$1:$T$405,5,FALSE)=0,"0",VLOOKUP($A26,'[1]cash119'!$H$1:$T$405,5,FALSE))+IF(VLOOKUP($A26,'[1]cash120'!$H$1:$T$415,5,FALSE)=0,"0",VLOOKUP($A26,'[1]cash120'!$H$1:$T$415,5,FALSE)))</f>
        <v>1081.83215</v>
      </c>
      <c r="D26" s="20">
        <f>SUM(IF(VLOOKUP($A26,'[1]cash117'!$H$1:$T$408,3,FALSE)=0,"0",VLOOKUP($A26,'[1]cash117'!$H$1:$T$408,3,FALSE))+IF(VLOOKUP($A26,'[1]cash119'!$H$1:$T$405,3,FALSE)=0,"0",VLOOKUP($A26,'[1]cash119'!$H$1:$T$405,3,FALSE))+IF(VLOOKUP($A26,'[1]cash120'!$H$1:$T$415,3,FALSE)=0,"0",VLOOKUP($A26,'[1]cash120'!$H$1:$T$415,3,FALSE)))</f>
        <v>49</v>
      </c>
      <c r="E26" s="18">
        <f>SUM(IF(VLOOKUP($A26,'[1]rfq417'!$H$1:$T$406,4,FALSE)=0,0,VLOOKUP($A26,'[1]rfq417'!$H$1:$T$406,4,FALSE))+IF(VLOOKUP($A26,'[1]rfq419'!$H$1:$T$406,4,FALSE)=0,0,VLOOKUP($A26,'[1]rfq419'!$H$1:$T$406,4,FALSE))+IF(VLOOKUP($A26,'[1]rfq420'!$H$1:$T$406,4,FALSE)=0,0,VLOOKUP($A26,'[1]rfq420'!$H$1:$T$406,4,FALSE)))</f>
        <v>0</v>
      </c>
      <c r="F26" s="19">
        <f>SUM(IF(VLOOKUP($A26,'[1]rfq417'!$H$1:$T$406,5,FALSE)=0,"0",VLOOKUP($A26,'[1]rfq417'!$H$1:$T$406,5,FALSE))+IF(VLOOKUP($A26,'[1]rfq419'!$H$1:$T$406,5,FALSE)=0,"0",VLOOKUP($A26,'[1]rfq419'!$H$1:$T$406,5,FALSE))+IF(VLOOKUP($A26,'[1]rfq420'!$H$1:$T$406,5,FALSE)=0,"0",VLOOKUP($A26,'[1]rfq420'!$H$1:$T$406,5,FALSE)))</f>
        <v>0</v>
      </c>
      <c r="G26" s="20">
        <f>SUM(IF(VLOOKUP($A26,'[1]rfq417'!$H$1:$T$406,3,FALSE)=0,"0",VLOOKUP($A26,'[1]rfq417'!$H$1:$T$406,3,FALSE))+IF(VLOOKUP($A26,'[1]rfq419'!$H$1:$T$406,3,FALSE)=0,"0",VLOOKUP($A26,'[1]rfq419'!$H$1:$T$406,3,FALSE))+IF(VLOOKUP($A26,'[1]rfq420'!$H$1:$T$406,3,FALSE)=0,"0",VLOOKUP($A26,'[1]rfq420'!$H$1:$T$406,3,FALSE)))</f>
        <v>0</v>
      </c>
      <c r="H26" s="18">
        <f>SUM(IF(VLOOKUP($A26,'[1]repo525'!$H$1:$T$401,4,FALSE)=0,"0",VLOOKUP($A26,'[1]repo525'!$H$1:$T$401,4,FALSE))+IF(VLOOKUP($A26,'[1]repo529'!$H$1:$T$408,4,FALSE)=0,"0",VLOOKUP($A26,'[1]repo529'!$H$1:$T$408,4,FALSE))+IF(VLOOKUP($A26,'[1]repo629'!$H$1:$T$406,4,FALSE)=0,"0",VLOOKUP($A26,'[1]repo629'!$H$1:$T$406,4,FALSE))+IF(VLOOKUP($A26,'[1]repo_INNE'!$H$1:$T$399,4,FALSE)=0,"0",VLOOKUP($A26,'[1]repo_INNE'!$H$1:$T$399,4,FALSE)))</f>
        <v>2445000</v>
      </c>
      <c r="I26" s="19">
        <f>SUM(IF(VLOOKUP($A26,'[1]repo525'!$H$1:$T$401,5,FALSE)=0,"0",VLOOKUP($A26,'[1]repo525'!$H$1:$T$401,5,FALSE))+IF(VLOOKUP($A26,'[1]repo529'!$H$1:$T$408,5,FALSE)=0,"0",VLOOKUP($A26,'[1]repo529'!$H$1:$T$408,5,FALSE))+IF(VLOOKUP($A26,'[1]repo629'!$H$1:$T$406,5,FALSE)=0,"0",VLOOKUP($A26,'[1]repo629'!$H$1:$T$406,5,FALSE))+IF(VLOOKUP($A26,'[1]repo_INNE'!$H$1:$T$399,5,FALSE)=0,"0",VLOOKUP($A26,'[1]repo_INNE'!$H$1:$T$399,5,FALSE)))</f>
        <v>5280.46507257</v>
      </c>
      <c r="J26" s="20">
        <f>SUM(IF(VLOOKUP($A26,'[1]repo525'!$H$1:$T$401,3,FALSE)=0,"0",VLOOKUP($A26,'[1]repo525'!$H$1:$T$401,3,FALSE))+IF(VLOOKUP($A26,'[1]repo529'!$H$1:$T$408,3,FALSE)=0,"0",VLOOKUP($A26,'[1]repo529'!$H$1:$T$408,3,FALSE))+IF(VLOOKUP($A26,'[1]repo629'!$H$1:$T$406,3,FALSE)=0,"0",VLOOKUP($A26,'[1]repo629'!$H$1:$T$406,3,FALSE))+IF(VLOOKUP($A26,'[1]repo_INNE'!$H$1:$T$399,3,FALSE)=0,"0",VLOOKUP($A26,'[1]repo_INNE'!$H$1:$T$399,3,FALSE)))</f>
        <v>52</v>
      </c>
      <c r="K26" s="21">
        <f>H26+B26+E26</f>
        <v>3447500</v>
      </c>
      <c r="L26" s="22">
        <f>I26+C26+F26</f>
        <v>6362.2972225700005</v>
      </c>
      <c r="M26" s="23">
        <f>J26+D26+G26</f>
        <v>101</v>
      </c>
      <c r="N26" s="24"/>
      <c r="O26" s="25"/>
    </row>
    <row r="27" spans="1:15" ht="16.5">
      <c r="A27" s="27" t="s">
        <v>31</v>
      </c>
      <c r="B27" s="18">
        <f>SUM(IF(VLOOKUP($A27,'[1]cash117'!$H$1:$T$408,4,FALSE)=0,0,VLOOKUP($A27,'[1]cash117'!$H$1:$T$408,4,FALSE))+IF(VLOOKUP($A27,'[1]cash119'!$H$1:$T$405,4,FALSE)=0,0,VLOOKUP($A27,'[1]cash119'!$H$1:$T$405,4,FALSE))+IF(VLOOKUP($A27,'[1]cash120'!$H$1:$T$415,4,FALSE)=0,0,VLOOKUP($A27,'[1]cash120'!$H$1:$T$415,4,FALSE)))</f>
        <v>30000</v>
      </c>
      <c r="C27" s="19">
        <f>SUM(IF(VLOOKUP($A27,'[1]cash117'!$H$1:$T$408,5,FALSE)=0,"0",VLOOKUP($A27,'[1]cash117'!$H$1:$T$408,5,FALSE))+IF(VLOOKUP($A27,'[1]cash119'!$H$1:$T$405,5,FALSE)=0,"0",VLOOKUP($A27,'[1]cash119'!$H$1:$T$405,5,FALSE))+IF(VLOOKUP($A27,'[1]cash120'!$H$1:$T$415,5,FALSE)=0,"0",VLOOKUP($A27,'[1]cash120'!$H$1:$T$415,5,FALSE)))</f>
        <v>26.73435</v>
      </c>
      <c r="D27" s="20">
        <f>SUM(IF(VLOOKUP($A27,'[1]cash117'!$H$1:$T$408,3,FALSE)=0,"0",VLOOKUP($A27,'[1]cash117'!$H$1:$T$408,3,FALSE))+IF(VLOOKUP($A27,'[1]cash119'!$H$1:$T$405,3,FALSE)=0,"0",VLOOKUP($A27,'[1]cash119'!$H$1:$T$405,3,FALSE))+IF(VLOOKUP($A27,'[1]cash120'!$H$1:$T$415,3,FALSE)=0,"0",VLOOKUP($A27,'[1]cash120'!$H$1:$T$415,3,FALSE)))</f>
        <v>5</v>
      </c>
      <c r="E27" s="18">
        <f>SUM(IF(VLOOKUP($A27,'[1]rfq417'!$H$1:$T$406,4,FALSE)=0,0,VLOOKUP($A27,'[1]rfq417'!$H$1:$T$406,4,FALSE))+IF(VLOOKUP($A27,'[1]rfq419'!$H$1:$T$406,4,FALSE)=0,0,VLOOKUP($A27,'[1]rfq419'!$H$1:$T$406,4,FALSE))+IF(VLOOKUP($A27,'[1]rfq420'!$H$1:$T$406,4,FALSE)=0,0,VLOOKUP($A27,'[1]rfq420'!$H$1:$T$406,4,FALSE)))</f>
        <v>0</v>
      </c>
      <c r="F27" s="19">
        <f>SUM(IF(VLOOKUP($A27,'[1]rfq417'!$H$1:$T$406,5,FALSE)=0,"0",VLOOKUP($A27,'[1]rfq417'!$H$1:$T$406,5,FALSE))+IF(VLOOKUP($A27,'[1]rfq419'!$H$1:$T$406,5,FALSE)=0,"0",VLOOKUP($A27,'[1]rfq419'!$H$1:$T$406,5,FALSE))+IF(VLOOKUP($A27,'[1]rfq420'!$H$1:$T$406,5,FALSE)=0,"0",VLOOKUP($A27,'[1]rfq420'!$H$1:$T$406,5,FALSE)))</f>
        <v>0</v>
      </c>
      <c r="G27" s="20">
        <f>SUM(IF(VLOOKUP($A27,'[1]rfq417'!$H$1:$T$406,3,FALSE)=0,"0",VLOOKUP($A27,'[1]rfq417'!$H$1:$T$406,3,FALSE))+IF(VLOOKUP($A27,'[1]rfq419'!$H$1:$T$406,3,FALSE)=0,"0",VLOOKUP($A27,'[1]rfq419'!$H$1:$T$406,3,FALSE))+IF(VLOOKUP($A27,'[1]rfq420'!$H$1:$T$406,3,FALSE)=0,"0",VLOOKUP($A27,'[1]rfq420'!$H$1:$T$406,3,FALSE)))</f>
        <v>0</v>
      </c>
      <c r="H27" s="18">
        <f>SUM(IF(VLOOKUP($A27,'[1]repo525'!$H$1:$T$401,4,FALSE)=0,"0",VLOOKUP($A27,'[1]repo525'!$H$1:$T$401,4,FALSE))+IF(VLOOKUP($A27,'[1]repo529'!$H$1:$T$408,4,FALSE)=0,"0",VLOOKUP($A27,'[1]repo529'!$H$1:$T$408,4,FALSE))+IF(VLOOKUP($A27,'[1]repo629'!$H$1:$T$406,4,FALSE)=0,"0",VLOOKUP($A27,'[1]repo629'!$H$1:$T$406,4,FALSE))+IF(VLOOKUP($A27,'[1]repo_INNE'!$H$1:$T$399,4,FALSE)=0,"0",VLOOKUP($A27,'[1]repo_INNE'!$H$1:$T$399,4,FALSE)))</f>
        <v>0</v>
      </c>
      <c r="I27" s="19">
        <f>SUM(IF(VLOOKUP($A27,'[1]repo525'!$H$1:$T$401,5,FALSE)=0,"0",VLOOKUP($A27,'[1]repo525'!$H$1:$T$401,5,FALSE))+IF(VLOOKUP($A27,'[1]repo529'!$H$1:$T$408,5,FALSE)=0,"0",VLOOKUP($A27,'[1]repo529'!$H$1:$T$408,5,FALSE))+IF(VLOOKUP($A27,'[1]repo629'!$H$1:$T$406,5,FALSE)=0,"0",VLOOKUP($A27,'[1]repo629'!$H$1:$T$406,5,FALSE))+IF(VLOOKUP($A27,'[1]repo_INNE'!$H$1:$T$399,5,FALSE)=0,"0",VLOOKUP($A27,'[1]repo_INNE'!$H$1:$T$399,5,FALSE)))</f>
        <v>0</v>
      </c>
      <c r="J27" s="20">
        <f>SUM(IF(VLOOKUP($A27,'[1]repo525'!$H$1:$T$401,3,FALSE)=0,"0",VLOOKUP($A27,'[1]repo525'!$H$1:$T$401,3,FALSE))+IF(VLOOKUP($A27,'[1]repo529'!$H$1:$T$408,3,FALSE)=0,"0",VLOOKUP($A27,'[1]repo529'!$H$1:$T$408,3,FALSE))+IF(VLOOKUP($A27,'[1]repo629'!$H$1:$T$406,3,FALSE)=0,"0",VLOOKUP($A27,'[1]repo629'!$H$1:$T$406,3,FALSE))+IF(VLOOKUP($A27,'[1]repo_INNE'!$H$1:$T$399,3,FALSE)=0,"0",VLOOKUP($A27,'[1]repo_INNE'!$H$1:$T$399,3,FALSE)))</f>
        <v>0</v>
      </c>
      <c r="K27" s="21">
        <f>H27+B27+E27</f>
        <v>30000</v>
      </c>
      <c r="L27" s="22">
        <f>I27+C27+F27</f>
        <v>26.73435</v>
      </c>
      <c r="M27" s="23">
        <f>J27+D27+G27</f>
        <v>5</v>
      </c>
      <c r="N27" s="24"/>
      <c r="O27" s="25"/>
    </row>
    <row r="28" spans="1:15" ht="16.5">
      <c r="A28" s="27" t="s">
        <v>32</v>
      </c>
      <c r="B28" s="18">
        <f>SUM(IF(VLOOKUP($A28,'[1]cash117'!$H$1:$T$408,4,FALSE)=0,0,VLOOKUP($A28,'[1]cash117'!$H$1:$T$408,4,FALSE))+IF(VLOOKUP($A28,'[1]cash119'!$H$1:$T$405,4,FALSE)=0,0,VLOOKUP($A28,'[1]cash119'!$H$1:$T$405,4,FALSE))+IF(VLOOKUP($A28,'[1]cash120'!$H$1:$T$415,4,FALSE)=0,0,VLOOKUP($A28,'[1]cash120'!$H$1:$T$415,4,FALSE)))</f>
        <v>277500</v>
      </c>
      <c r="C28" s="19">
        <f>SUM(IF(VLOOKUP($A28,'[1]cash117'!$H$1:$T$408,5,FALSE)=0,"0",VLOOKUP($A28,'[1]cash117'!$H$1:$T$408,5,FALSE))+IF(VLOOKUP($A28,'[1]cash119'!$H$1:$T$405,5,FALSE)=0,"0",VLOOKUP($A28,'[1]cash119'!$H$1:$T$405,5,FALSE))+IF(VLOOKUP($A28,'[1]cash120'!$H$1:$T$415,5,FALSE)=0,"0",VLOOKUP($A28,'[1]cash120'!$H$1:$T$415,5,FALSE)))</f>
        <v>337.36514999999997</v>
      </c>
      <c r="D28" s="20">
        <f>SUM(IF(VLOOKUP($A28,'[1]cash117'!$H$1:$T$408,3,FALSE)=0,"0",VLOOKUP($A28,'[1]cash117'!$H$1:$T$408,3,FALSE))+IF(VLOOKUP($A28,'[1]cash119'!$H$1:$T$405,3,FALSE)=0,"0",VLOOKUP($A28,'[1]cash119'!$H$1:$T$405,3,FALSE))+IF(VLOOKUP($A28,'[1]cash120'!$H$1:$T$415,3,FALSE)=0,"0",VLOOKUP($A28,'[1]cash120'!$H$1:$T$415,3,FALSE)))</f>
        <v>25</v>
      </c>
      <c r="E28" s="18">
        <f>SUM(IF(VLOOKUP($A28,'[1]rfq417'!$H$1:$T$406,4,FALSE)=0,0,VLOOKUP($A28,'[1]rfq417'!$H$1:$T$406,4,FALSE))+IF(VLOOKUP($A28,'[1]rfq419'!$H$1:$T$406,4,FALSE)=0,0,VLOOKUP($A28,'[1]rfq419'!$H$1:$T$406,4,FALSE))+IF(VLOOKUP($A28,'[1]rfq420'!$H$1:$T$406,4,FALSE)=0,0,VLOOKUP($A28,'[1]rfq420'!$H$1:$T$406,4,FALSE)))</f>
        <v>0</v>
      </c>
      <c r="F28" s="19">
        <f>SUM(IF(VLOOKUP($A28,'[1]rfq417'!$H$1:$T$406,5,FALSE)=0,"0",VLOOKUP($A28,'[1]rfq417'!$H$1:$T$406,5,FALSE))+IF(VLOOKUP($A28,'[1]rfq419'!$H$1:$T$406,5,FALSE)=0,"0",VLOOKUP($A28,'[1]rfq419'!$H$1:$T$406,5,FALSE))+IF(VLOOKUP($A28,'[1]rfq420'!$H$1:$T$406,5,FALSE)=0,"0",VLOOKUP($A28,'[1]rfq420'!$H$1:$T$406,5,FALSE)))</f>
        <v>0</v>
      </c>
      <c r="G28" s="20">
        <f>SUM(IF(VLOOKUP($A28,'[1]rfq417'!$H$1:$T$406,3,FALSE)=0,"0",VLOOKUP($A28,'[1]rfq417'!$H$1:$T$406,3,FALSE))+IF(VLOOKUP($A28,'[1]rfq419'!$H$1:$T$406,3,FALSE)=0,"0",VLOOKUP($A28,'[1]rfq419'!$H$1:$T$406,3,FALSE))+IF(VLOOKUP($A28,'[1]rfq420'!$H$1:$T$406,3,FALSE)=0,"0",VLOOKUP($A28,'[1]rfq420'!$H$1:$T$406,3,FALSE)))</f>
        <v>0</v>
      </c>
      <c r="H28" s="18">
        <f>SUM(IF(VLOOKUP($A28,'[1]repo525'!$H$1:$T$401,4,FALSE)=0,"0",VLOOKUP($A28,'[1]repo525'!$H$1:$T$401,4,FALSE))+IF(VLOOKUP($A28,'[1]repo529'!$H$1:$T$408,4,FALSE)=0,"0",VLOOKUP($A28,'[1]repo529'!$H$1:$T$408,4,FALSE))+IF(VLOOKUP($A28,'[1]repo629'!$H$1:$T$406,4,FALSE)=0,"0",VLOOKUP($A28,'[1]repo629'!$H$1:$T$406,4,FALSE))+IF(VLOOKUP($A28,'[1]repo_INNE'!$H$1:$T$399,4,FALSE)=0,"0",VLOOKUP($A28,'[1]repo_INNE'!$H$1:$T$399,4,FALSE)))</f>
        <v>10000</v>
      </c>
      <c r="I28" s="19">
        <f>SUM(IF(VLOOKUP($A28,'[1]repo525'!$H$1:$T$401,5,FALSE)=0,"0",VLOOKUP($A28,'[1]repo525'!$H$1:$T$401,5,FALSE))+IF(VLOOKUP($A28,'[1]repo529'!$H$1:$T$408,5,FALSE)=0,"0",VLOOKUP($A28,'[1]repo529'!$H$1:$T$408,5,FALSE))+IF(VLOOKUP($A28,'[1]repo629'!$H$1:$T$406,5,FALSE)=0,"0",VLOOKUP($A28,'[1]repo629'!$H$1:$T$406,5,FALSE))+IF(VLOOKUP($A28,'[1]repo_INNE'!$H$1:$T$399,5,FALSE)=0,"0",VLOOKUP($A28,'[1]repo_INNE'!$H$1:$T$399,5,FALSE)))</f>
        <v>24.028185</v>
      </c>
      <c r="J28" s="20">
        <f>SUM(IF(VLOOKUP($A28,'[1]repo525'!$H$1:$T$401,3,FALSE)=0,"0",VLOOKUP($A28,'[1]repo525'!$H$1:$T$401,3,FALSE))+IF(VLOOKUP($A28,'[1]repo529'!$H$1:$T$408,3,FALSE)=0,"0",VLOOKUP($A28,'[1]repo529'!$H$1:$T$408,3,FALSE))+IF(VLOOKUP($A28,'[1]repo629'!$H$1:$T$406,3,FALSE)=0,"0",VLOOKUP($A28,'[1]repo629'!$H$1:$T$406,3,FALSE))+IF(VLOOKUP($A28,'[1]repo_INNE'!$H$1:$T$399,3,FALSE)=0,"0",VLOOKUP($A28,'[1]repo_INNE'!$H$1:$T$399,3,FALSE)))</f>
        <v>2</v>
      </c>
      <c r="K28" s="21">
        <f>H28+B28+E28</f>
        <v>287500</v>
      </c>
      <c r="L28" s="22">
        <f>I28+C28+F28</f>
        <v>361.393335</v>
      </c>
      <c r="M28" s="23">
        <f>J28+D28+G28</f>
        <v>27</v>
      </c>
      <c r="N28" s="24"/>
      <c r="O28" s="25"/>
    </row>
    <row r="29" spans="1:15" ht="16.5">
      <c r="A29" s="27" t="s">
        <v>33</v>
      </c>
      <c r="B29" s="18">
        <f>SUM(IF(VLOOKUP($A29,'[1]cash117'!$H$1:$T$408,4,FALSE)=0,0,VLOOKUP($A29,'[1]cash117'!$H$1:$T$408,4,FALSE))+IF(VLOOKUP($A29,'[1]cash119'!$H$1:$T$405,4,FALSE)=0,0,VLOOKUP($A29,'[1]cash119'!$H$1:$T$405,4,FALSE))+IF(VLOOKUP($A29,'[1]cash120'!$H$1:$T$415,4,FALSE)=0,0,VLOOKUP($A29,'[1]cash120'!$H$1:$T$415,4,FALSE)))</f>
        <v>0</v>
      </c>
      <c r="C29" s="19">
        <f>SUM(IF(VLOOKUP($A29,'[1]cash117'!$H$1:$T$408,5,FALSE)=0,"0",VLOOKUP($A29,'[1]cash117'!$H$1:$T$408,5,FALSE))+IF(VLOOKUP($A29,'[1]cash119'!$H$1:$T$405,5,FALSE)=0,"0",VLOOKUP($A29,'[1]cash119'!$H$1:$T$405,5,FALSE))+IF(VLOOKUP($A29,'[1]cash120'!$H$1:$T$415,5,FALSE)=0,"0",VLOOKUP($A29,'[1]cash120'!$H$1:$T$415,5,FALSE)))</f>
        <v>0</v>
      </c>
      <c r="D29" s="20">
        <f>SUM(IF(VLOOKUP($A29,'[1]cash117'!$H$1:$T$408,3,FALSE)=0,"0",VLOOKUP($A29,'[1]cash117'!$H$1:$T$408,3,FALSE))+IF(VLOOKUP($A29,'[1]cash119'!$H$1:$T$405,3,FALSE)=0,"0",VLOOKUP($A29,'[1]cash119'!$H$1:$T$405,3,FALSE))+IF(VLOOKUP($A29,'[1]cash120'!$H$1:$T$415,3,FALSE)=0,"0",VLOOKUP($A29,'[1]cash120'!$H$1:$T$415,3,FALSE)))</f>
        <v>0</v>
      </c>
      <c r="E29" s="18">
        <f>SUM(IF(VLOOKUP($A29,'[1]rfq417'!$H$1:$T$406,4,FALSE)=0,0,VLOOKUP($A29,'[1]rfq417'!$H$1:$T$406,4,FALSE))+IF(VLOOKUP($A29,'[1]rfq419'!$H$1:$T$406,4,FALSE)=0,0,VLOOKUP($A29,'[1]rfq419'!$H$1:$T$406,4,FALSE))+IF(VLOOKUP($A29,'[1]rfq420'!$H$1:$T$406,4,FALSE)=0,0,VLOOKUP($A29,'[1]rfq420'!$H$1:$T$406,4,FALSE)))</f>
        <v>0</v>
      </c>
      <c r="F29" s="19">
        <f>SUM(IF(VLOOKUP($A29,'[1]rfq417'!$H$1:$T$406,5,FALSE)=0,"0",VLOOKUP($A29,'[1]rfq417'!$H$1:$T$406,5,FALSE))+IF(VLOOKUP($A29,'[1]rfq419'!$H$1:$T$406,5,FALSE)=0,"0",VLOOKUP($A29,'[1]rfq419'!$H$1:$T$406,5,FALSE))+IF(VLOOKUP($A29,'[1]rfq420'!$H$1:$T$406,5,FALSE)=0,"0",VLOOKUP($A29,'[1]rfq420'!$H$1:$T$406,5,FALSE)))</f>
        <v>0</v>
      </c>
      <c r="G29" s="20">
        <f>SUM(IF(VLOOKUP($A29,'[1]rfq417'!$H$1:$T$406,3,FALSE)=0,"0",VLOOKUP($A29,'[1]rfq417'!$H$1:$T$406,3,FALSE))+IF(VLOOKUP($A29,'[1]rfq419'!$H$1:$T$406,3,FALSE)=0,"0",VLOOKUP($A29,'[1]rfq419'!$H$1:$T$406,3,FALSE))+IF(VLOOKUP($A29,'[1]rfq420'!$H$1:$T$406,3,FALSE)=0,"0",VLOOKUP($A29,'[1]rfq420'!$H$1:$T$406,3,FALSE)))</f>
        <v>0</v>
      </c>
      <c r="H29" s="18">
        <f>SUM(IF(VLOOKUP($A29,'[1]repo525'!$H$1:$T$401,4,FALSE)=0,"0",VLOOKUP($A29,'[1]repo525'!$H$1:$T$401,4,FALSE))+IF(VLOOKUP($A29,'[1]repo529'!$H$1:$T$408,4,FALSE)=0,"0",VLOOKUP($A29,'[1]repo529'!$H$1:$T$408,4,FALSE))+IF(VLOOKUP($A29,'[1]repo629'!$H$1:$T$406,4,FALSE)=0,"0",VLOOKUP($A29,'[1]repo629'!$H$1:$T$406,4,FALSE))+IF(VLOOKUP($A29,'[1]repo_INNE'!$H$1:$T$399,4,FALSE)=0,"0",VLOOKUP($A29,'[1]repo_INNE'!$H$1:$T$399,4,FALSE)))</f>
        <v>0</v>
      </c>
      <c r="I29" s="19">
        <f>SUM(IF(VLOOKUP($A29,'[1]repo525'!$H$1:$T$401,5,FALSE)=0,"0",VLOOKUP($A29,'[1]repo525'!$H$1:$T$401,5,FALSE))+IF(VLOOKUP($A29,'[1]repo529'!$H$1:$T$408,5,FALSE)=0,"0",VLOOKUP($A29,'[1]repo529'!$H$1:$T$408,5,FALSE))+IF(VLOOKUP($A29,'[1]repo629'!$H$1:$T$406,5,FALSE)=0,"0",VLOOKUP($A29,'[1]repo629'!$H$1:$T$406,5,FALSE))+IF(VLOOKUP($A29,'[1]repo_INNE'!$H$1:$T$399,5,FALSE)=0,"0",VLOOKUP($A29,'[1]repo_INNE'!$H$1:$T$399,5,FALSE)))</f>
        <v>0</v>
      </c>
      <c r="J29" s="20">
        <f>SUM(IF(VLOOKUP($A29,'[1]repo525'!$H$1:$T$401,3,FALSE)=0,"0",VLOOKUP($A29,'[1]repo525'!$H$1:$T$401,3,FALSE))+IF(VLOOKUP($A29,'[1]repo529'!$H$1:$T$408,3,FALSE)=0,"0",VLOOKUP($A29,'[1]repo529'!$H$1:$T$408,3,FALSE))+IF(VLOOKUP($A29,'[1]repo629'!$H$1:$T$406,3,FALSE)=0,"0",VLOOKUP($A29,'[1]repo629'!$H$1:$T$406,3,FALSE))+IF(VLOOKUP($A29,'[1]repo_INNE'!$H$1:$T$399,3,FALSE)=0,"0",VLOOKUP($A29,'[1]repo_INNE'!$H$1:$T$399,3,FALSE)))</f>
        <v>0</v>
      </c>
      <c r="K29" s="21">
        <f>H29+B29+E29</f>
        <v>0</v>
      </c>
      <c r="L29" s="22">
        <f>I29+C29+F29</f>
        <v>0</v>
      </c>
      <c r="M29" s="23">
        <f>J29+D29+G29</f>
        <v>0</v>
      </c>
      <c r="N29" s="24"/>
      <c r="O29" s="25"/>
    </row>
    <row r="30" spans="1:15" ht="16.5">
      <c r="A30" s="27" t="s">
        <v>34</v>
      </c>
      <c r="B30" s="18">
        <f>SUM(IF(VLOOKUP($A30,'[1]cash117'!$H$1:$T$408,4,FALSE)=0,0,VLOOKUP($A30,'[1]cash117'!$H$1:$T$408,4,FALSE))+IF(VLOOKUP($A30,'[1]cash119'!$H$1:$T$405,4,FALSE)=0,0,VLOOKUP($A30,'[1]cash119'!$H$1:$T$405,4,FALSE))+IF(VLOOKUP($A30,'[1]cash120'!$H$1:$T$415,4,FALSE)=0,0,VLOOKUP($A30,'[1]cash120'!$H$1:$T$415,4,FALSE)))</f>
        <v>935000</v>
      </c>
      <c r="C30" s="19">
        <f>SUM(IF(VLOOKUP($A30,'[1]cash117'!$H$1:$T$408,5,FALSE)=0,"0",VLOOKUP($A30,'[1]cash117'!$H$1:$T$408,5,FALSE))+IF(VLOOKUP($A30,'[1]cash119'!$H$1:$T$405,5,FALSE)=0,"0",VLOOKUP($A30,'[1]cash119'!$H$1:$T$405,5,FALSE))+IF(VLOOKUP($A30,'[1]cash120'!$H$1:$T$415,5,FALSE)=0,"0",VLOOKUP($A30,'[1]cash120'!$H$1:$T$415,5,FALSE)))</f>
        <v>1128.52545</v>
      </c>
      <c r="D30" s="20">
        <f>SUM(IF(VLOOKUP($A30,'[1]cash117'!$H$1:$T$408,3,FALSE)=0,"0",VLOOKUP($A30,'[1]cash117'!$H$1:$T$408,3,FALSE))+IF(VLOOKUP($A30,'[1]cash119'!$H$1:$T$405,3,FALSE)=0,"0",VLOOKUP($A30,'[1]cash119'!$H$1:$T$405,3,FALSE))+IF(VLOOKUP($A30,'[1]cash120'!$H$1:$T$415,3,FALSE)=0,"0",VLOOKUP($A30,'[1]cash120'!$H$1:$T$415,3,FALSE)))</f>
        <v>74</v>
      </c>
      <c r="E30" s="18">
        <f>SUM(IF(VLOOKUP($A30,'[1]rfq417'!$H$1:$T$406,4,FALSE)=0,0,VLOOKUP($A30,'[1]rfq417'!$H$1:$T$406,4,FALSE))+IF(VLOOKUP($A30,'[1]rfq419'!$H$1:$T$406,4,FALSE)=0,0,VLOOKUP($A30,'[1]rfq419'!$H$1:$T$406,4,FALSE))+IF(VLOOKUP($A30,'[1]rfq420'!$H$1:$T$406,4,FALSE)=0,0,VLOOKUP($A30,'[1]rfq420'!$H$1:$T$406,4,FALSE)))</f>
        <v>0</v>
      </c>
      <c r="F30" s="19">
        <f>SUM(IF(VLOOKUP($A30,'[1]rfq417'!$H$1:$T$406,5,FALSE)=0,"0",VLOOKUP($A30,'[1]rfq417'!$H$1:$T$406,5,FALSE))+IF(VLOOKUP($A30,'[1]rfq419'!$H$1:$T$406,5,FALSE)=0,"0",VLOOKUP($A30,'[1]rfq419'!$H$1:$T$406,5,FALSE))+IF(VLOOKUP($A30,'[1]rfq420'!$H$1:$T$406,5,FALSE)=0,"0",VLOOKUP($A30,'[1]rfq420'!$H$1:$T$406,5,FALSE)))</f>
        <v>0</v>
      </c>
      <c r="G30" s="20">
        <f>SUM(IF(VLOOKUP($A30,'[1]rfq417'!$H$1:$T$406,3,FALSE)=0,"0",VLOOKUP($A30,'[1]rfq417'!$H$1:$T$406,3,FALSE))+IF(VLOOKUP($A30,'[1]rfq419'!$H$1:$T$406,3,FALSE)=0,"0",VLOOKUP($A30,'[1]rfq419'!$H$1:$T$406,3,FALSE))+IF(VLOOKUP($A30,'[1]rfq420'!$H$1:$T$406,3,FALSE)=0,"0",VLOOKUP($A30,'[1]rfq420'!$H$1:$T$406,3,FALSE)))</f>
        <v>0</v>
      </c>
      <c r="H30" s="18">
        <f>SUM(IF(VLOOKUP($A30,'[1]repo525'!$H$1:$T$401,4,FALSE)=0,"0",VLOOKUP($A30,'[1]repo525'!$H$1:$T$401,4,FALSE))+IF(VLOOKUP($A30,'[1]repo529'!$H$1:$T$408,4,FALSE)=0,"0",VLOOKUP($A30,'[1]repo529'!$H$1:$T$408,4,FALSE))+IF(VLOOKUP($A30,'[1]repo629'!$H$1:$T$406,4,FALSE)=0,"0",VLOOKUP($A30,'[1]repo629'!$H$1:$T$406,4,FALSE))+IF(VLOOKUP($A30,'[1]repo_INNE'!$H$1:$T$399,4,FALSE)=0,"0",VLOOKUP($A30,'[1]repo_INNE'!$H$1:$T$399,4,FALSE)))</f>
        <v>357500</v>
      </c>
      <c r="I30" s="19">
        <f>SUM(IF(VLOOKUP($A30,'[1]repo525'!$H$1:$T$401,5,FALSE)=0,"0",VLOOKUP($A30,'[1]repo525'!$H$1:$T$401,5,FALSE))+IF(VLOOKUP($A30,'[1]repo529'!$H$1:$T$408,5,FALSE)=0,"0",VLOOKUP($A30,'[1]repo529'!$H$1:$T$408,5,FALSE))+IF(VLOOKUP($A30,'[1]repo629'!$H$1:$T$406,5,FALSE)=0,"0",VLOOKUP($A30,'[1]repo629'!$H$1:$T$406,5,FALSE))+IF(VLOOKUP($A30,'[1]repo_INNE'!$H$1:$T$399,5,FALSE)=0,"0",VLOOKUP($A30,'[1]repo_INNE'!$H$1:$T$399,5,FALSE)))</f>
        <v>860.41237</v>
      </c>
      <c r="J30" s="20">
        <f>SUM(IF(VLOOKUP($A30,'[1]repo525'!$H$1:$T$401,3,FALSE)=0,"0",VLOOKUP($A30,'[1]repo525'!$H$1:$T$401,3,FALSE))+IF(VLOOKUP($A30,'[1]repo529'!$H$1:$T$408,3,FALSE)=0,"0",VLOOKUP($A30,'[1]repo529'!$H$1:$T$408,3,FALSE))+IF(VLOOKUP($A30,'[1]repo629'!$H$1:$T$406,3,FALSE)=0,"0",VLOOKUP($A30,'[1]repo629'!$H$1:$T$406,3,FALSE))+IF(VLOOKUP($A30,'[1]repo_INNE'!$H$1:$T$399,3,FALSE)=0,"0",VLOOKUP($A30,'[1]repo_INNE'!$H$1:$T$399,3,FALSE)))</f>
        <v>25</v>
      </c>
      <c r="K30" s="21">
        <f>H30+B30+E30</f>
        <v>1292500</v>
      </c>
      <c r="L30" s="22">
        <f>I30+C30+F30</f>
        <v>1988.93782</v>
      </c>
      <c r="M30" s="23">
        <f>J30+D30+G30</f>
        <v>99</v>
      </c>
      <c r="N30" s="24"/>
      <c r="O30" s="25"/>
    </row>
    <row r="31" spans="1:15" ht="16.5">
      <c r="A31" s="27" t="s">
        <v>35</v>
      </c>
      <c r="B31" s="18">
        <f>SUM(IF(VLOOKUP($A31,'[1]cash117'!$H$1:$T$408,4,FALSE)=0,0,VLOOKUP($A31,'[1]cash117'!$H$1:$T$408,4,FALSE))+IF(VLOOKUP($A31,'[1]cash119'!$H$1:$T$405,4,FALSE)=0,0,VLOOKUP($A31,'[1]cash119'!$H$1:$T$405,4,FALSE))+IF(VLOOKUP($A31,'[1]cash120'!$H$1:$T$415,4,FALSE)=0,0,VLOOKUP($A31,'[1]cash120'!$H$1:$T$415,4,FALSE)))</f>
        <v>1540000</v>
      </c>
      <c r="C31" s="19">
        <f>SUM(IF(VLOOKUP($A31,'[1]cash117'!$H$1:$T$408,5,FALSE)=0,"0",VLOOKUP($A31,'[1]cash117'!$H$1:$T$408,5,FALSE))+IF(VLOOKUP($A31,'[1]cash119'!$H$1:$T$405,5,FALSE)=0,"0",VLOOKUP($A31,'[1]cash119'!$H$1:$T$405,5,FALSE))+IF(VLOOKUP($A31,'[1]cash120'!$H$1:$T$415,5,FALSE)=0,"0",VLOOKUP($A31,'[1]cash120'!$H$1:$T$415,5,FALSE)))</f>
        <v>1558.5921</v>
      </c>
      <c r="D31" s="20">
        <f>SUM(IF(VLOOKUP($A31,'[1]cash117'!$H$1:$T$408,3,FALSE)=0,"0",VLOOKUP($A31,'[1]cash117'!$H$1:$T$408,3,FALSE))+IF(VLOOKUP($A31,'[1]cash119'!$H$1:$T$405,3,FALSE)=0,"0",VLOOKUP($A31,'[1]cash119'!$H$1:$T$405,3,FALSE))+IF(VLOOKUP($A31,'[1]cash120'!$H$1:$T$415,3,FALSE)=0,"0",VLOOKUP($A31,'[1]cash120'!$H$1:$T$415,3,FALSE)))</f>
        <v>34</v>
      </c>
      <c r="E31" s="18">
        <f>SUM(IF(VLOOKUP($A31,'[1]rfq417'!$H$1:$T$406,4,FALSE)=0,0,VLOOKUP($A31,'[1]rfq417'!$H$1:$T$406,4,FALSE))+IF(VLOOKUP($A31,'[1]rfq419'!$H$1:$T$406,4,FALSE)=0,0,VLOOKUP($A31,'[1]rfq419'!$H$1:$T$406,4,FALSE))+IF(VLOOKUP($A31,'[1]rfq420'!$H$1:$T$406,4,FALSE)=0,0,VLOOKUP($A31,'[1]rfq420'!$H$1:$T$406,4,FALSE)))</f>
        <v>0</v>
      </c>
      <c r="F31" s="19">
        <f>SUM(IF(VLOOKUP($A31,'[1]rfq417'!$H$1:$T$406,5,FALSE)=0,"0",VLOOKUP($A31,'[1]rfq417'!$H$1:$T$406,5,FALSE))+IF(VLOOKUP($A31,'[1]rfq419'!$H$1:$T$406,5,FALSE)=0,"0",VLOOKUP($A31,'[1]rfq419'!$H$1:$T$406,5,FALSE))+IF(VLOOKUP($A31,'[1]rfq420'!$H$1:$T$406,5,FALSE)=0,"0",VLOOKUP($A31,'[1]rfq420'!$H$1:$T$406,5,FALSE)))</f>
        <v>0</v>
      </c>
      <c r="G31" s="20">
        <f>SUM(IF(VLOOKUP($A31,'[1]rfq417'!$H$1:$T$406,3,FALSE)=0,"0",VLOOKUP($A31,'[1]rfq417'!$H$1:$T$406,3,FALSE))+IF(VLOOKUP($A31,'[1]rfq419'!$H$1:$T$406,3,FALSE)=0,"0",VLOOKUP($A31,'[1]rfq419'!$H$1:$T$406,3,FALSE))+IF(VLOOKUP($A31,'[1]rfq420'!$H$1:$T$406,3,FALSE)=0,"0",VLOOKUP($A31,'[1]rfq420'!$H$1:$T$406,3,FALSE)))</f>
        <v>0</v>
      </c>
      <c r="H31" s="18">
        <f>SUM(IF(VLOOKUP($A31,'[1]repo525'!$H$1:$T$401,4,FALSE)=0,"0",VLOOKUP($A31,'[1]repo525'!$H$1:$T$401,4,FALSE))+IF(VLOOKUP($A31,'[1]repo529'!$H$1:$T$408,4,FALSE)=0,"0",VLOOKUP($A31,'[1]repo529'!$H$1:$T$408,4,FALSE))+IF(VLOOKUP($A31,'[1]repo629'!$H$1:$T$406,4,FALSE)=0,"0",VLOOKUP($A31,'[1]repo629'!$H$1:$T$406,4,FALSE))+IF(VLOOKUP($A31,'[1]repo_INNE'!$H$1:$T$399,4,FALSE)=0,"0",VLOOKUP($A31,'[1]repo_INNE'!$H$1:$T$399,4,FALSE)))</f>
        <v>0</v>
      </c>
      <c r="I31" s="19">
        <f>SUM(IF(VLOOKUP($A31,'[1]repo525'!$H$1:$T$401,5,FALSE)=0,"0",VLOOKUP($A31,'[1]repo525'!$H$1:$T$401,5,FALSE))+IF(VLOOKUP($A31,'[1]repo529'!$H$1:$T$408,5,FALSE)=0,"0",VLOOKUP($A31,'[1]repo529'!$H$1:$T$408,5,FALSE))+IF(VLOOKUP($A31,'[1]repo629'!$H$1:$T$406,5,FALSE)=0,"0",VLOOKUP($A31,'[1]repo629'!$H$1:$T$406,5,FALSE))+IF(VLOOKUP($A31,'[1]repo_INNE'!$H$1:$T$399,5,FALSE)=0,"0",VLOOKUP($A31,'[1]repo_INNE'!$H$1:$T$399,5,FALSE)))</f>
        <v>0</v>
      </c>
      <c r="J31" s="20">
        <f>SUM(IF(VLOOKUP($A31,'[1]repo525'!$H$1:$T$401,3,FALSE)=0,"0",VLOOKUP($A31,'[1]repo525'!$H$1:$T$401,3,FALSE))+IF(VLOOKUP($A31,'[1]repo529'!$H$1:$T$408,3,FALSE)=0,"0",VLOOKUP($A31,'[1]repo529'!$H$1:$T$408,3,FALSE))+IF(VLOOKUP($A31,'[1]repo629'!$H$1:$T$406,3,FALSE)=0,"0",VLOOKUP($A31,'[1]repo629'!$H$1:$T$406,3,FALSE))+IF(VLOOKUP($A31,'[1]repo_INNE'!$H$1:$T$399,3,FALSE)=0,"0",VLOOKUP($A31,'[1]repo_INNE'!$H$1:$T$399,3,FALSE)))</f>
        <v>0</v>
      </c>
      <c r="K31" s="21">
        <f>H31+B31+E31</f>
        <v>1540000</v>
      </c>
      <c r="L31" s="22">
        <f>I31+C31+F31</f>
        <v>1558.5921</v>
      </c>
      <c r="M31" s="23">
        <f>J31+D31+G31</f>
        <v>34</v>
      </c>
      <c r="N31" s="24"/>
      <c r="O31" s="25"/>
    </row>
    <row r="32" spans="1:15" ht="16.5">
      <c r="A32" s="27" t="s">
        <v>36</v>
      </c>
      <c r="B32" s="18">
        <f>SUM(IF(VLOOKUP($A32,'[1]cash117'!$H$1:$T$408,4,FALSE)=0,0,VLOOKUP($A32,'[1]cash117'!$H$1:$T$408,4,FALSE))+IF(VLOOKUP($A32,'[1]cash119'!$H$1:$T$405,4,FALSE)=0,0,VLOOKUP($A32,'[1]cash119'!$H$1:$T$405,4,FALSE))+IF(VLOOKUP($A32,'[1]cash120'!$H$1:$T$415,4,FALSE)=0,0,VLOOKUP($A32,'[1]cash120'!$H$1:$T$415,4,FALSE)))</f>
        <v>472500</v>
      </c>
      <c r="C32" s="19">
        <f>SUM(IF(VLOOKUP($A32,'[1]cash117'!$H$1:$T$408,5,FALSE)=0,"0",VLOOKUP($A32,'[1]cash117'!$H$1:$T$408,5,FALSE))+IF(VLOOKUP($A32,'[1]cash119'!$H$1:$T$405,5,FALSE)=0,"0",VLOOKUP($A32,'[1]cash119'!$H$1:$T$405,5,FALSE))+IF(VLOOKUP($A32,'[1]cash120'!$H$1:$T$415,5,FALSE)=0,"0",VLOOKUP($A32,'[1]cash120'!$H$1:$T$415,5,FALSE)))</f>
        <v>477.1237</v>
      </c>
      <c r="D32" s="20">
        <f>SUM(IF(VLOOKUP($A32,'[1]cash117'!$H$1:$T$408,3,FALSE)=0,"0",VLOOKUP($A32,'[1]cash117'!$H$1:$T$408,3,FALSE))+IF(VLOOKUP($A32,'[1]cash119'!$H$1:$T$405,3,FALSE)=0,"0",VLOOKUP($A32,'[1]cash119'!$H$1:$T$405,3,FALSE))+IF(VLOOKUP($A32,'[1]cash120'!$H$1:$T$415,3,FALSE)=0,"0",VLOOKUP($A32,'[1]cash120'!$H$1:$T$415,3,FALSE)))</f>
        <v>19</v>
      </c>
      <c r="E32" s="18">
        <f>SUM(IF(VLOOKUP($A32,'[1]rfq417'!$H$1:$T$406,4,FALSE)=0,0,VLOOKUP($A32,'[1]rfq417'!$H$1:$T$406,4,FALSE))+IF(VLOOKUP($A32,'[1]rfq419'!$H$1:$T$406,4,FALSE)=0,0,VLOOKUP($A32,'[1]rfq419'!$H$1:$T$406,4,FALSE))+IF(VLOOKUP($A32,'[1]rfq420'!$H$1:$T$406,4,FALSE)=0,0,VLOOKUP($A32,'[1]rfq420'!$H$1:$T$406,4,FALSE)))</f>
        <v>0</v>
      </c>
      <c r="F32" s="19">
        <f>SUM(IF(VLOOKUP($A32,'[1]rfq417'!$H$1:$T$406,5,FALSE)=0,"0",VLOOKUP($A32,'[1]rfq417'!$H$1:$T$406,5,FALSE))+IF(VLOOKUP($A32,'[1]rfq419'!$H$1:$T$406,5,FALSE)=0,"0",VLOOKUP($A32,'[1]rfq419'!$H$1:$T$406,5,FALSE))+IF(VLOOKUP($A32,'[1]rfq420'!$H$1:$T$406,5,FALSE)=0,"0",VLOOKUP($A32,'[1]rfq420'!$H$1:$T$406,5,FALSE)))</f>
        <v>0</v>
      </c>
      <c r="G32" s="20">
        <f>SUM(IF(VLOOKUP($A32,'[1]rfq417'!$H$1:$T$406,3,FALSE)=0,"0",VLOOKUP($A32,'[1]rfq417'!$H$1:$T$406,3,FALSE))+IF(VLOOKUP($A32,'[1]rfq419'!$H$1:$T$406,3,FALSE)=0,"0",VLOOKUP($A32,'[1]rfq419'!$H$1:$T$406,3,FALSE))+IF(VLOOKUP($A32,'[1]rfq420'!$H$1:$T$406,3,FALSE)=0,"0",VLOOKUP($A32,'[1]rfq420'!$H$1:$T$406,3,FALSE)))</f>
        <v>0</v>
      </c>
      <c r="H32" s="18">
        <f>SUM(IF(VLOOKUP($A32,'[1]repo525'!$H$1:$T$401,4,FALSE)=0,"0",VLOOKUP($A32,'[1]repo525'!$H$1:$T$401,4,FALSE))+IF(VLOOKUP($A32,'[1]repo529'!$H$1:$T$408,4,FALSE)=0,"0",VLOOKUP($A32,'[1]repo529'!$H$1:$T$408,4,FALSE))+IF(VLOOKUP($A32,'[1]repo629'!$H$1:$T$406,4,FALSE)=0,"0",VLOOKUP($A32,'[1]repo629'!$H$1:$T$406,4,FALSE))+IF(VLOOKUP($A32,'[1]repo_INNE'!$H$1:$T$399,4,FALSE)=0,"0",VLOOKUP($A32,'[1]repo_INNE'!$H$1:$T$399,4,FALSE)))</f>
        <v>232500</v>
      </c>
      <c r="I32" s="19">
        <f>SUM(IF(VLOOKUP($A32,'[1]repo525'!$H$1:$T$401,5,FALSE)=0,"0",VLOOKUP($A32,'[1]repo525'!$H$1:$T$401,5,FALSE))+IF(VLOOKUP($A32,'[1]repo529'!$H$1:$T$408,5,FALSE)=0,"0",VLOOKUP($A32,'[1]repo529'!$H$1:$T$408,5,FALSE))+IF(VLOOKUP($A32,'[1]repo629'!$H$1:$T$406,5,FALSE)=0,"0",VLOOKUP($A32,'[1]repo629'!$H$1:$T$406,5,FALSE))+IF(VLOOKUP($A32,'[1]repo_INNE'!$H$1:$T$399,5,FALSE)=0,"0",VLOOKUP($A32,'[1]repo_INNE'!$H$1:$T$399,5,FALSE)))</f>
        <v>469.4063175</v>
      </c>
      <c r="J32" s="20">
        <f>SUM(IF(VLOOKUP($A32,'[1]repo525'!$H$1:$T$401,3,FALSE)=0,"0",VLOOKUP($A32,'[1]repo525'!$H$1:$T$401,3,FALSE))+IF(VLOOKUP($A32,'[1]repo529'!$H$1:$T$408,3,FALSE)=0,"0",VLOOKUP($A32,'[1]repo529'!$H$1:$T$408,3,FALSE))+IF(VLOOKUP($A32,'[1]repo629'!$H$1:$T$406,3,FALSE)=0,"0",VLOOKUP($A32,'[1]repo629'!$H$1:$T$406,3,FALSE))+IF(VLOOKUP($A32,'[1]repo_INNE'!$H$1:$T$399,3,FALSE)=0,"0",VLOOKUP($A32,'[1]repo_INNE'!$H$1:$T$399,3,FALSE)))</f>
        <v>4</v>
      </c>
      <c r="K32" s="21">
        <f>H32+B32+E32</f>
        <v>705000</v>
      </c>
      <c r="L32" s="22">
        <f>I32+C32+F32</f>
        <v>946.5300175</v>
      </c>
      <c r="M32" s="23">
        <f>J32+D32+G32</f>
        <v>23</v>
      </c>
      <c r="N32" s="24"/>
      <c r="O32" s="25"/>
    </row>
    <row r="33" spans="1:15" ht="16.5">
      <c r="A33" s="27" t="s">
        <v>37</v>
      </c>
      <c r="B33" s="18">
        <f>SUM(IF(VLOOKUP($A33,'[1]cash117'!$H$1:$T$408,4,FALSE)=0,0,VLOOKUP($A33,'[1]cash117'!$H$1:$T$408,4,FALSE))+IF(VLOOKUP($A33,'[1]cash119'!$H$1:$T$405,4,FALSE)=0,0,VLOOKUP($A33,'[1]cash119'!$H$1:$T$405,4,FALSE))+IF(VLOOKUP($A33,'[1]cash120'!$H$1:$T$415,4,FALSE)=0,0,VLOOKUP($A33,'[1]cash120'!$H$1:$T$415,4,FALSE)))</f>
        <v>455000</v>
      </c>
      <c r="C33" s="19">
        <f>SUM(IF(VLOOKUP($A33,'[1]cash117'!$H$1:$T$408,5,FALSE)=0,"0",VLOOKUP($A33,'[1]cash117'!$H$1:$T$408,5,FALSE))+IF(VLOOKUP($A33,'[1]cash119'!$H$1:$T$405,5,FALSE)=0,"0",VLOOKUP($A33,'[1]cash119'!$H$1:$T$405,5,FALSE))+IF(VLOOKUP($A33,'[1]cash120'!$H$1:$T$415,5,FALSE)=0,"0",VLOOKUP($A33,'[1]cash120'!$H$1:$T$415,5,FALSE)))</f>
        <v>458.741</v>
      </c>
      <c r="D33" s="20">
        <f>SUM(IF(VLOOKUP($A33,'[1]cash117'!$H$1:$T$408,3,FALSE)=0,"0",VLOOKUP($A33,'[1]cash117'!$H$1:$T$408,3,FALSE))+IF(VLOOKUP($A33,'[1]cash119'!$H$1:$T$405,3,FALSE)=0,"0",VLOOKUP($A33,'[1]cash119'!$H$1:$T$405,3,FALSE))+IF(VLOOKUP($A33,'[1]cash120'!$H$1:$T$415,3,FALSE)=0,"0",VLOOKUP($A33,'[1]cash120'!$H$1:$T$415,3,FALSE)))</f>
        <v>12</v>
      </c>
      <c r="E33" s="18">
        <f>SUM(IF(VLOOKUP($A33,'[1]rfq417'!$H$1:$T$406,4,FALSE)=0,0,VLOOKUP($A33,'[1]rfq417'!$H$1:$T$406,4,FALSE))+IF(VLOOKUP($A33,'[1]rfq419'!$H$1:$T$406,4,FALSE)=0,0,VLOOKUP($A33,'[1]rfq419'!$H$1:$T$406,4,FALSE))+IF(VLOOKUP($A33,'[1]rfq420'!$H$1:$T$406,4,FALSE)=0,0,VLOOKUP($A33,'[1]rfq420'!$H$1:$T$406,4,FALSE)))</f>
        <v>0</v>
      </c>
      <c r="F33" s="19">
        <f>SUM(IF(VLOOKUP($A33,'[1]rfq417'!$H$1:$T$406,5,FALSE)=0,"0",VLOOKUP($A33,'[1]rfq417'!$H$1:$T$406,5,FALSE))+IF(VLOOKUP($A33,'[1]rfq419'!$H$1:$T$406,5,FALSE)=0,"0",VLOOKUP($A33,'[1]rfq419'!$H$1:$T$406,5,FALSE))+IF(VLOOKUP($A33,'[1]rfq420'!$H$1:$T$406,5,FALSE)=0,"0",VLOOKUP($A33,'[1]rfq420'!$H$1:$T$406,5,FALSE)))</f>
        <v>0</v>
      </c>
      <c r="G33" s="20">
        <f>SUM(IF(VLOOKUP($A33,'[1]rfq417'!$H$1:$T$406,3,FALSE)=0,"0",VLOOKUP($A33,'[1]rfq417'!$H$1:$T$406,3,FALSE))+IF(VLOOKUP($A33,'[1]rfq419'!$H$1:$T$406,3,FALSE)=0,"0",VLOOKUP($A33,'[1]rfq419'!$H$1:$T$406,3,FALSE))+IF(VLOOKUP($A33,'[1]rfq420'!$H$1:$T$406,3,FALSE)=0,"0",VLOOKUP($A33,'[1]rfq420'!$H$1:$T$406,3,FALSE)))</f>
        <v>0</v>
      </c>
      <c r="H33" s="18">
        <f>SUM(IF(VLOOKUP($A33,'[1]repo525'!$H$1:$T$401,4,FALSE)=0,"0",VLOOKUP($A33,'[1]repo525'!$H$1:$T$401,4,FALSE))+IF(VLOOKUP($A33,'[1]repo529'!$H$1:$T$408,4,FALSE)=0,"0",VLOOKUP($A33,'[1]repo529'!$H$1:$T$408,4,FALSE))+IF(VLOOKUP($A33,'[1]repo629'!$H$1:$T$406,4,FALSE)=0,"0",VLOOKUP($A33,'[1]repo629'!$H$1:$T$406,4,FALSE))+IF(VLOOKUP($A33,'[1]repo_INNE'!$H$1:$T$399,4,FALSE)=0,"0",VLOOKUP($A33,'[1]repo_INNE'!$H$1:$T$399,4,FALSE)))</f>
        <v>277500</v>
      </c>
      <c r="I33" s="19">
        <f>SUM(IF(VLOOKUP($A33,'[1]repo525'!$H$1:$T$401,5,FALSE)=0,"0",VLOOKUP($A33,'[1]repo525'!$H$1:$T$401,5,FALSE))+IF(VLOOKUP($A33,'[1]repo529'!$H$1:$T$408,5,FALSE)=0,"0",VLOOKUP($A33,'[1]repo529'!$H$1:$T$408,5,FALSE))+IF(VLOOKUP($A33,'[1]repo629'!$H$1:$T$406,5,FALSE)=0,"0",VLOOKUP($A33,'[1]repo629'!$H$1:$T$406,5,FALSE))+IF(VLOOKUP($A33,'[1]repo_INNE'!$H$1:$T$399,5,FALSE)=0,"0",VLOOKUP($A33,'[1]repo_INNE'!$H$1:$T$399,5,FALSE)))</f>
        <v>559.47793431</v>
      </c>
      <c r="J33" s="20">
        <f>SUM(IF(VLOOKUP($A33,'[1]repo525'!$H$1:$T$401,3,FALSE)=0,"0",VLOOKUP($A33,'[1]repo525'!$H$1:$T$401,3,FALSE))+IF(VLOOKUP($A33,'[1]repo529'!$H$1:$T$408,3,FALSE)=0,"0",VLOOKUP($A33,'[1]repo529'!$H$1:$T$408,3,FALSE))+IF(VLOOKUP($A33,'[1]repo629'!$H$1:$T$406,3,FALSE)=0,"0",VLOOKUP($A33,'[1]repo629'!$H$1:$T$406,3,FALSE))+IF(VLOOKUP($A33,'[1]repo_INNE'!$H$1:$T$399,3,FALSE)=0,"0",VLOOKUP($A33,'[1]repo_INNE'!$H$1:$T$399,3,FALSE)))</f>
        <v>8</v>
      </c>
      <c r="K33" s="21">
        <f>H33+B33+E33</f>
        <v>732500</v>
      </c>
      <c r="L33" s="22">
        <f>I33+C33+F33</f>
        <v>1018.21893431</v>
      </c>
      <c r="M33" s="23">
        <f>J33+D33+G33</f>
        <v>20</v>
      </c>
      <c r="N33" s="24"/>
      <c r="O33" s="25"/>
    </row>
    <row r="34" spans="1:15" ht="16.5">
      <c r="A34" s="27" t="s">
        <v>38</v>
      </c>
      <c r="B34" s="18">
        <f>SUM(IF(VLOOKUP($A34,'[1]cash117'!$H$1:$T$408,4,FALSE)=0,0,VLOOKUP($A34,'[1]cash117'!$H$1:$T$408,4,FALSE))+IF(VLOOKUP($A34,'[1]cash119'!$H$1:$T$405,4,FALSE)=0,0,VLOOKUP($A34,'[1]cash119'!$H$1:$T$405,4,FALSE))+IF(VLOOKUP($A34,'[1]cash120'!$H$1:$T$415,4,FALSE)=0,0,VLOOKUP($A34,'[1]cash120'!$H$1:$T$415,4,FALSE)))</f>
        <v>2267500</v>
      </c>
      <c r="C34" s="19">
        <f>SUM(IF(VLOOKUP($A34,'[1]cash117'!$H$1:$T$408,5,FALSE)=0,"0",VLOOKUP($A34,'[1]cash117'!$H$1:$T$408,5,FALSE))+IF(VLOOKUP($A34,'[1]cash119'!$H$1:$T$405,5,FALSE)=0,"0",VLOOKUP($A34,'[1]cash119'!$H$1:$T$405,5,FALSE))+IF(VLOOKUP($A34,'[1]cash120'!$H$1:$T$415,5,FALSE)=0,"0",VLOOKUP($A34,'[1]cash120'!$H$1:$T$415,5,FALSE)))</f>
        <v>2280.5436750000003</v>
      </c>
      <c r="D34" s="20">
        <f>SUM(IF(VLOOKUP($A34,'[1]cash117'!$H$1:$T$408,3,FALSE)=0,"0",VLOOKUP($A34,'[1]cash117'!$H$1:$T$408,3,FALSE))+IF(VLOOKUP($A34,'[1]cash119'!$H$1:$T$405,3,FALSE)=0,"0",VLOOKUP($A34,'[1]cash119'!$H$1:$T$405,3,FALSE))+IF(VLOOKUP($A34,'[1]cash120'!$H$1:$T$415,3,FALSE)=0,"0",VLOOKUP($A34,'[1]cash120'!$H$1:$T$415,3,FALSE)))</f>
        <v>54</v>
      </c>
      <c r="E34" s="18">
        <f>SUM(IF(VLOOKUP($A34,'[1]rfq417'!$H$1:$T$406,4,FALSE)=0,0,VLOOKUP($A34,'[1]rfq417'!$H$1:$T$406,4,FALSE))+IF(VLOOKUP($A34,'[1]rfq419'!$H$1:$T$406,4,FALSE)=0,0,VLOOKUP($A34,'[1]rfq419'!$H$1:$T$406,4,FALSE))+IF(VLOOKUP($A34,'[1]rfq420'!$H$1:$T$406,4,FALSE)=0,0,VLOOKUP($A34,'[1]rfq420'!$H$1:$T$406,4,FALSE)))</f>
        <v>0</v>
      </c>
      <c r="F34" s="19">
        <f>SUM(IF(VLOOKUP($A34,'[1]rfq417'!$H$1:$T$406,5,FALSE)=0,"0",VLOOKUP($A34,'[1]rfq417'!$H$1:$T$406,5,FALSE))+IF(VLOOKUP($A34,'[1]rfq419'!$H$1:$T$406,5,FALSE)=0,"0",VLOOKUP($A34,'[1]rfq419'!$H$1:$T$406,5,FALSE))+IF(VLOOKUP($A34,'[1]rfq420'!$H$1:$T$406,5,FALSE)=0,"0",VLOOKUP($A34,'[1]rfq420'!$H$1:$T$406,5,FALSE)))</f>
        <v>0</v>
      </c>
      <c r="G34" s="20">
        <f>SUM(IF(VLOOKUP($A34,'[1]rfq417'!$H$1:$T$406,3,FALSE)=0,"0",VLOOKUP($A34,'[1]rfq417'!$H$1:$T$406,3,FALSE))+IF(VLOOKUP($A34,'[1]rfq419'!$H$1:$T$406,3,FALSE)=0,"0",VLOOKUP($A34,'[1]rfq419'!$H$1:$T$406,3,FALSE))+IF(VLOOKUP($A34,'[1]rfq420'!$H$1:$T$406,3,FALSE)=0,"0",VLOOKUP($A34,'[1]rfq420'!$H$1:$T$406,3,FALSE)))</f>
        <v>0</v>
      </c>
      <c r="H34" s="18">
        <f>SUM(IF(VLOOKUP($A34,'[1]repo525'!$H$1:$T$401,4,FALSE)=0,"0",VLOOKUP($A34,'[1]repo525'!$H$1:$T$401,4,FALSE))+IF(VLOOKUP($A34,'[1]repo529'!$H$1:$T$408,4,FALSE)=0,"0",VLOOKUP($A34,'[1]repo529'!$H$1:$T$408,4,FALSE))+IF(VLOOKUP($A34,'[1]repo629'!$H$1:$T$406,4,FALSE)=0,"0",VLOOKUP($A34,'[1]repo629'!$H$1:$T$406,4,FALSE))+IF(VLOOKUP($A34,'[1]repo_INNE'!$H$1:$T$399,4,FALSE)=0,"0",VLOOKUP($A34,'[1]repo_INNE'!$H$1:$T$399,4,FALSE)))</f>
        <v>470000</v>
      </c>
      <c r="I34" s="19">
        <f>SUM(IF(VLOOKUP($A34,'[1]repo525'!$H$1:$T$401,5,FALSE)=0,"0",VLOOKUP($A34,'[1]repo525'!$H$1:$T$401,5,FALSE))+IF(VLOOKUP($A34,'[1]repo529'!$H$1:$T$408,5,FALSE)=0,"0",VLOOKUP($A34,'[1]repo529'!$H$1:$T$408,5,FALSE))+IF(VLOOKUP($A34,'[1]repo629'!$H$1:$T$406,5,FALSE)=0,"0",VLOOKUP($A34,'[1]repo629'!$H$1:$T$406,5,FALSE))+IF(VLOOKUP($A34,'[1]repo_INNE'!$H$1:$T$399,5,FALSE)=0,"0",VLOOKUP($A34,'[1]repo_INNE'!$H$1:$T$399,5,FALSE)))</f>
        <v>945.40388582</v>
      </c>
      <c r="J34" s="20">
        <f>SUM(IF(VLOOKUP($A34,'[1]repo525'!$H$1:$T$401,3,FALSE)=0,"0",VLOOKUP($A34,'[1]repo525'!$H$1:$T$401,3,FALSE))+IF(VLOOKUP($A34,'[1]repo529'!$H$1:$T$408,3,FALSE)=0,"0",VLOOKUP($A34,'[1]repo529'!$H$1:$T$408,3,FALSE))+IF(VLOOKUP($A34,'[1]repo629'!$H$1:$T$406,3,FALSE)=0,"0",VLOOKUP($A34,'[1]repo629'!$H$1:$T$406,3,FALSE))+IF(VLOOKUP($A34,'[1]repo_INNE'!$H$1:$T$399,3,FALSE)=0,"0",VLOOKUP($A34,'[1]repo_INNE'!$H$1:$T$399,3,FALSE)))</f>
        <v>14</v>
      </c>
      <c r="K34" s="21">
        <f>H34+B34+E34</f>
        <v>2737500</v>
      </c>
      <c r="L34" s="22">
        <f>I34+C34+F34</f>
        <v>3225.9475608200005</v>
      </c>
      <c r="M34" s="23">
        <f>J34+D34+G34</f>
        <v>68</v>
      </c>
      <c r="N34" s="24"/>
      <c r="O34" s="25"/>
    </row>
    <row r="35" spans="1:15" ht="16.5">
      <c r="A35" s="27" t="s">
        <v>39</v>
      </c>
      <c r="B35" s="18">
        <f>SUM(IF(VLOOKUP($A35,'[1]cash117'!$H$1:$T$408,4,FALSE)=0,0,VLOOKUP($A35,'[1]cash117'!$H$1:$T$408,4,FALSE))+IF(VLOOKUP($A35,'[1]cash119'!$H$1:$T$405,4,FALSE)=0,0,VLOOKUP($A35,'[1]cash119'!$H$1:$T$405,4,FALSE))+IF(VLOOKUP($A35,'[1]cash120'!$H$1:$T$415,4,FALSE)=0,0,VLOOKUP($A35,'[1]cash120'!$H$1:$T$415,4,FALSE)))</f>
        <v>665000</v>
      </c>
      <c r="C35" s="19">
        <f>SUM(IF(VLOOKUP($A35,'[1]cash117'!$H$1:$T$408,5,FALSE)=0,"0",VLOOKUP($A35,'[1]cash117'!$H$1:$T$408,5,FALSE))+IF(VLOOKUP($A35,'[1]cash119'!$H$1:$T$405,5,FALSE)=0,"0",VLOOKUP($A35,'[1]cash119'!$H$1:$T$405,5,FALSE))+IF(VLOOKUP($A35,'[1]cash120'!$H$1:$T$415,5,FALSE)=0,"0",VLOOKUP($A35,'[1]cash120'!$H$1:$T$415,5,FALSE)))</f>
        <v>663.4184</v>
      </c>
      <c r="D35" s="20">
        <f>SUM(IF(VLOOKUP($A35,'[1]cash117'!$H$1:$T$408,3,FALSE)=0,"0",VLOOKUP($A35,'[1]cash117'!$H$1:$T$408,3,FALSE))+IF(VLOOKUP($A35,'[1]cash119'!$H$1:$T$405,3,FALSE)=0,"0",VLOOKUP($A35,'[1]cash119'!$H$1:$T$405,3,FALSE))+IF(VLOOKUP($A35,'[1]cash120'!$H$1:$T$415,3,FALSE)=0,"0",VLOOKUP($A35,'[1]cash120'!$H$1:$T$415,3,FALSE)))</f>
        <v>36</v>
      </c>
      <c r="E35" s="18">
        <f>SUM(IF(VLOOKUP($A35,'[1]rfq417'!$H$1:$T$406,4,FALSE)=0,0,VLOOKUP($A35,'[1]rfq417'!$H$1:$T$406,4,FALSE))+IF(VLOOKUP($A35,'[1]rfq419'!$H$1:$T$406,4,FALSE)=0,0,VLOOKUP($A35,'[1]rfq419'!$H$1:$T$406,4,FALSE))+IF(VLOOKUP($A35,'[1]rfq420'!$H$1:$T$406,4,FALSE)=0,0,VLOOKUP($A35,'[1]rfq420'!$H$1:$T$406,4,FALSE)))</f>
        <v>0</v>
      </c>
      <c r="F35" s="19">
        <f>SUM(IF(VLOOKUP($A35,'[1]rfq417'!$H$1:$T$406,5,FALSE)=0,"0",VLOOKUP($A35,'[1]rfq417'!$H$1:$T$406,5,FALSE))+IF(VLOOKUP($A35,'[1]rfq419'!$H$1:$T$406,5,FALSE)=0,"0",VLOOKUP($A35,'[1]rfq419'!$H$1:$T$406,5,FALSE))+IF(VLOOKUP($A35,'[1]rfq420'!$H$1:$T$406,5,FALSE)=0,"0",VLOOKUP($A35,'[1]rfq420'!$H$1:$T$406,5,FALSE)))</f>
        <v>0</v>
      </c>
      <c r="G35" s="20">
        <f>SUM(IF(VLOOKUP($A35,'[1]rfq417'!$H$1:$T$406,3,FALSE)=0,"0",VLOOKUP($A35,'[1]rfq417'!$H$1:$T$406,3,FALSE))+IF(VLOOKUP($A35,'[1]rfq419'!$H$1:$T$406,3,FALSE)=0,"0",VLOOKUP($A35,'[1]rfq419'!$H$1:$T$406,3,FALSE))+IF(VLOOKUP($A35,'[1]rfq420'!$H$1:$T$406,3,FALSE)=0,"0",VLOOKUP($A35,'[1]rfq420'!$H$1:$T$406,3,FALSE)))</f>
        <v>0</v>
      </c>
      <c r="H35" s="18">
        <f>SUM(IF(VLOOKUP($A35,'[1]repo525'!$H$1:$T$401,4,FALSE)=0,"0",VLOOKUP($A35,'[1]repo525'!$H$1:$T$401,4,FALSE))+IF(VLOOKUP($A35,'[1]repo529'!$H$1:$T$408,4,FALSE)=0,"0",VLOOKUP($A35,'[1]repo529'!$H$1:$T$408,4,FALSE))+IF(VLOOKUP($A35,'[1]repo629'!$H$1:$T$406,4,FALSE)=0,"0",VLOOKUP($A35,'[1]repo629'!$H$1:$T$406,4,FALSE))+IF(VLOOKUP($A35,'[1]repo_INNE'!$H$1:$T$399,4,FALSE)=0,"0",VLOOKUP($A35,'[1]repo_INNE'!$H$1:$T$399,4,FALSE)))</f>
        <v>32500</v>
      </c>
      <c r="I35" s="19">
        <f>SUM(IF(VLOOKUP($A35,'[1]repo525'!$H$1:$T$401,5,FALSE)=0,"0",VLOOKUP($A35,'[1]repo525'!$H$1:$T$401,5,FALSE))+IF(VLOOKUP($A35,'[1]repo529'!$H$1:$T$408,5,FALSE)=0,"0",VLOOKUP($A35,'[1]repo529'!$H$1:$T$408,5,FALSE))+IF(VLOOKUP($A35,'[1]repo629'!$H$1:$T$406,5,FALSE)=0,"0",VLOOKUP($A35,'[1]repo629'!$H$1:$T$406,5,FALSE))+IF(VLOOKUP($A35,'[1]repo_INNE'!$H$1:$T$399,5,FALSE)=0,"0",VLOOKUP($A35,'[1]repo_INNE'!$H$1:$T$399,5,FALSE)))</f>
        <v>64.79478</v>
      </c>
      <c r="J35" s="20">
        <f>SUM(IF(VLOOKUP($A35,'[1]repo525'!$H$1:$T$401,3,FALSE)=0,"0",VLOOKUP($A35,'[1]repo525'!$H$1:$T$401,3,FALSE))+IF(VLOOKUP($A35,'[1]repo529'!$H$1:$T$408,3,FALSE)=0,"0",VLOOKUP($A35,'[1]repo529'!$H$1:$T$408,3,FALSE))+IF(VLOOKUP($A35,'[1]repo629'!$H$1:$T$406,3,FALSE)=0,"0",VLOOKUP($A35,'[1]repo629'!$H$1:$T$406,3,FALSE))+IF(VLOOKUP($A35,'[1]repo_INNE'!$H$1:$T$399,3,FALSE)=0,"0",VLOOKUP($A35,'[1]repo_INNE'!$H$1:$T$399,3,FALSE)))</f>
        <v>3</v>
      </c>
      <c r="K35" s="21">
        <f>H35+B35+E35</f>
        <v>697500</v>
      </c>
      <c r="L35" s="22">
        <f>I35+C35+F35</f>
        <v>728.21318</v>
      </c>
      <c r="M35" s="23">
        <f>J35+D35+G35</f>
        <v>39</v>
      </c>
      <c r="N35" s="24"/>
      <c r="O35" s="25"/>
    </row>
    <row r="36" spans="1:15" ht="17.25" thickBot="1">
      <c r="A36" s="27" t="s">
        <v>40</v>
      </c>
      <c r="B36" s="18">
        <f>SUM(IF(VLOOKUP($A36,'[1]cash117'!$H$1:$T$408,4,FALSE)=0,0,VLOOKUP($A36,'[1]cash117'!$H$1:$T$408,4,FALSE))+IF(VLOOKUP($A36,'[1]cash119'!$H$1:$T$405,4,FALSE)=0,0,VLOOKUP($A36,'[1]cash119'!$H$1:$T$405,4,FALSE))+IF(VLOOKUP($A36,'[1]cash120'!$H$1:$T$415,4,FALSE)=0,0,VLOOKUP($A36,'[1]cash120'!$H$1:$T$415,4,FALSE)))</f>
        <v>780000</v>
      </c>
      <c r="C36" s="19">
        <f>SUM(IF(VLOOKUP($A36,'[1]cash117'!$H$1:$T$408,5,FALSE)=0,"0",VLOOKUP($A36,'[1]cash117'!$H$1:$T$408,5,FALSE))+IF(VLOOKUP($A36,'[1]cash119'!$H$1:$T$405,5,FALSE)=0,"0",VLOOKUP($A36,'[1]cash119'!$H$1:$T$405,5,FALSE))+IF(VLOOKUP($A36,'[1]cash120'!$H$1:$T$415,5,FALSE)=0,"0",VLOOKUP($A36,'[1]cash120'!$H$1:$T$415,5,FALSE)))</f>
        <v>770.5434250000001</v>
      </c>
      <c r="D36" s="20">
        <f>SUM(IF(VLOOKUP($A36,'[1]cash117'!$H$1:$T$408,3,FALSE)=0,"0",VLOOKUP($A36,'[1]cash117'!$H$1:$T$408,3,FALSE))+IF(VLOOKUP($A36,'[1]cash119'!$H$1:$T$405,3,FALSE)=0,"0",VLOOKUP($A36,'[1]cash119'!$H$1:$T$405,3,FALSE))+IF(VLOOKUP($A36,'[1]cash120'!$H$1:$T$415,3,FALSE)=0,"0",VLOOKUP($A36,'[1]cash120'!$H$1:$T$415,3,FALSE)))</f>
        <v>44</v>
      </c>
      <c r="E36" s="18">
        <f>SUM(IF(VLOOKUP($A36,'[1]rfq417'!$H$1:$T$406,4,FALSE)=0,0,VLOOKUP($A36,'[1]rfq417'!$H$1:$T$406,4,FALSE))+IF(VLOOKUP($A36,'[1]rfq419'!$H$1:$T$406,4,FALSE)=0,0,VLOOKUP($A36,'[1]rfq419'!$H$1:$T$406,4,FALSE))+IF(VLOOKUP($A36,'[1]rfq420'!$H$1:$T$406,4,FALSE)=0,0,VLOOKUP($A36,'[1]rfq420'!$H$1:$T$406,4,FALSE)))</f>
        <v>0</v>
      </c>
      <c r="F36" s="19">
        <f>SUM(IF(VLOOKUP($A36,'[1]rfq417'!$H$1:$T$406,5,FALSE)=0,"0",VLOOKUP($A36,'[1]rfq417'!$H$1:$T$406,5,FALSE))+IF(VLOOKUP($A36,'[1]rfq419'!$H$1:$T$406,5,FALSE)=0,"0",VLOOKUP($A36,'[1]rfq419'!$H$1:$T$406,5,FALSE))+IF(VLOOKUP($A36,'[1]rfq420'!$H$1:$T$406,5,FALSE)=0,"0",VLOOKUP($A36,'[1]rfq420'!$H$1:$T$406,5,FALSE)))</f>
        <v>0</v>
      </c>
      <c r="G36" s="20">
        <f>SUM(IF(VLOOKUP($A36,'[1]rfq417'!$H$1:$T$406,3,FALSE)=0,"0",VLOOKUP($A36,'[1]rfq417'!$H$1:$T$406,3,FALSE))+IF(VLOOKUP($A36,'[1]rfq419'!$H$1:$T$406,3,FALSE)=0,"0",VLOOKUP($A36,'[1]rfq419'!$H$1:$T$406,3,FALSE))+IF(VLOOKUP($A36,'[1]rfq420'!$H$1:$T$406,3,FALSE)=0,"0",VLOOKUP($A36,'[1]rfq420'!$H$1:$T$406,3,FALSE)))</f>
        <v>0</v>
      </c>
      <c r="H36" s="18">
        <f>SUM(IF(VLOOKUP($A36,'[1]repo525'!$H$1:$T$401,4,FALSE)=0,"0",VLOOKUP($A36,'[1]repo525'!$H$1:$T$401,4,FALSE))+IF(VLOOKUP($A36,'[1]repo529'!$H$1:$T$408,4,FALSE)=0,"0",VLOOKUP($A36,'[1]repo529'!$H$1:$T$408,4,FALSE))+IF(VLOOKUP($A36,'[1]repo629'!$H$1:$T$406,4,FALSE)=0,"0",VLOOKUP($A36,'[1]repo629'!$H$1:$T$406,4,FALSE))+IF(VLOOKUP($A36,'[1]repo_INNE'!$H$1:$T$399,4,FALSE)=0,"0",VLOOKUP($A36,'[1]repo_INNE'!$H$1:$T$399,4,FALSE)))</f>
        <v>217500</v>
      </c>
      <c r="I36" s="19">
        <f>SUM(IF(VLOOKUP($A36,'[1]repo525'!$H$1:$T$401,5,FALSE)=0,"0",VLOOKUP($A36,'[1]repo525'!$H$1:$T$401,5,FALSE))+IF(VLOOKUP($A36,'[1]repo529'!$H$1:$T$408,5,FALSE)=0,"0",VLOOKUP($A36,'[1]repo529'!$H$1:$T$408,5,FALSE))+IF(VLOOKUP($A36,'[1]repo629'!$H$1:$T$406,5,FALSE)=0,"0",VLOOKUP($A36,'[1]repo629'!$H$1:$T$406,5,FALSE))+IF(VLOOKUP($A36,'[1]repo_INNE'!$H$1:$T$399,5,FALSE)=0,"0",VLOOKUP($A36,'[1]repo_INNE'!$H$1:$T$399,5,FALSE)))</f>
        <v>429.64017</v>
      </c>
      <c r="J36" s="20">
        <f>SUM(IF(VLOOKUP($A36,'[1]repo525'!$H$1:$T$401,3,FALSE)=0,"0",VLOOKUP($A36,'[1]repo525'!$H$1:$T$401,3,FALSE))+IF(VLOOKUP($A36,'[1]repo529'!$H$1:$T$408,3,FALSE)=0,"0",VLOOKUP($A36,'[1]repo529'!$H$1:$T$408,3,FALSE))+IF(VLOOKUP($A36,'[1]repo629'!$H$1:$T$406,3,FALSE)=0,"0",VLOOKUP($A36,'[1]repo629'!$H$1:$T$406,3,FALSE))+IF(VLOOKUP($A36,'[1]repo_INNE'!$H$1:$T$399,3,FALSE)=0,"0",VLOOKUP($A36,'[1]repo_INNE'!$H$1:$T$399,3,FALSE)))</f>
        <v>8</v>
      </c>
      <c r="K36" s="21">
        <f>H36+B36+E36</f>
        <v>997500</v>
      </c>
      <c r="L36" s="22">
        <f>I36+C36+F36</f>
        <v>1200.183595</v>
      </c>
      <c r="M36" s="23">
        <f>J36+D36+G36</f>
        <v>52</v>
      </c>
      <c r="N36" s="24"/>
      <c r="O36" s="25"/>
    </row>
    <row r="37" spans="1:17" ht="24.75" customHeight="1" thickBot="1">
      <c r="A37" s="29" t="s">
        <v>41</v>
      </c>
      <c r="B37" s="30">
        <f>SUM(B7:B36)</f>
        <v>31135000</v>
      </c>
      <c r="C37" s="31">
        <f>SUM(C7:C36)</f>
        <v>32726.73695</v>
      </c>
      <c r="D37" s="32">
        <f>SUM(D7:D36)</f>
        <v>1783</v>
      </c>
      <c r="E37" s="30">
        <f>SUM(E7:E36)</f>
        <v>0</v>
      </c>
      <c r="F37" s="31">
        <f>SUM(F7:F36)</f>
        <v>0</v>
      </c>
      <c r="G37" s="32">
        <f>SUM(G7:G36)</f>
        <v>0</v>
      </c>
      <c r="H37" s="30">
        <f>SUM(H7:H36)</f>
        <v>19640000</v>
      </c>
      <c r="I37" s="31">
        <f>SUM(I7:I36)</f>
        <v>42329.93817945</v>
      </c>
      <c r="J37" s="32">
        <f>SUM(J7:J36)</f>
        <v>481</v>
      </c>
      <c r="K37" s="30">
        <f>SUM(K7:K36)</f>
        <v>50775000</v>
      </c>
      <c r="L37" s="31">
        <f>SUM(L7:L36)</f>
        <v>75056.67512945</v>
      </c>
      <c r="M37" s="32">
        <f>SUM(M7:M36)</f>
        <v>2264</v>
      </c>
      <c r="O37" s="24"/>
      <c r="P37" s="25"/>
      <c r="Q37" s="24"/>
    </row>
    <row r="38" spans="1:13" ht="16.5" hidden="1">
      <c r="A38" s="28" t="s">
        <v>42</v>
      </c>
      <c r="B38" s="21">
        <f>SUM(IF(VLOOKUP($A38,'[1]EUR117'!$H$1:$T$401,4,FALSE)=0,"0",VLOOKUP($A38,'[1]EUR117'!$H$1:$T$401,4,FALSE))+IF(VLOOKUP($A38,'[1]EUR119'!$H$1:$T$408,4,FALSE)=0,"0",VLOOKUP($A38,'[1]EUR119'!$H$1:$T$408,4,FALSE)))</f>
        <v>0</v>
      </c>
      <c r="C38" s="22">
        <f>SUM(IF(VLOOKUP($A38,'[1]EUR117'!$H$1:$T$401,5,FALSE)=0,"0",VLOOKUP($A38,'[1]EUR117'!$H$1:$T$401,5,FALSE))+IF(VLOOKUP($A38,'[1]EUR119'!$H$1:$T$408,5,FALSE)=0,"0",VLOOKUP($A38,'[1]EUR119'!$H$1:$T$408,5,FALSE)))</f>
        <v>0</v>
      </c>
      <c r="D38" s="23">
        <f>SUM(IF(VLOOKUP($A38,'[1]EUR117'!$H$1:$T$401,3,FALSE)=0,"0",VLOOKUP($A38,'[1]EUR117'!$H$1:$T$401,3,FALSE))+IF(VLOOKUP($A38,'[1]EUR119'!$H$1:$T$408,3,FALSE)=0,"0",VLOOKUP($A38,'[1]EUR119'!$H$1:$T$408,3,FALSE)))</f>
        <v>0</v>
      </c>
      <c r="E38" s="21">
        <f>SUM(IF(VLOOKUP($A38,'[1]EURRFQ'!$H$1:$T$401,4,FALSE)=0,"0",VLOOKUP($A38,'[1]EURRFQ'!$H$1:$T$401,4,FALSE))+IF(VLOOKUP($A38,'[1]EURRFQ'!$H$1:$T$408,4,FALSE)=0,"0",VLOOKUP($A38,'[1]EURRFQ'!$H$1:$T$408,4,FALSE)))</f>
        <v>0</v>
      </c>
      <c r="F38" s="22">
        <f>SUM(IF(VLOOKUP($A38,'[1]EURRFQ'!$H$1:$T$401,5,FALSE)=0,"0",VLOOKUP($A38,'[1]EURRFQ'!$H$1:$T$401,5,FALSE))+IF(VLOOKUP($A38,'[1]EURRFQ'!$H$1:$T$408,5,FALSE)=0,"0",VLOOKUP($A38,'[1]EURRFQ'!$H$1:$T$408,5,FALSE)))</f>
        <v>0</v>
      </c>
      <c r="G38" s="23">
        <f>SUM(IF(VLOOKUP($A38,'[1]EURRFQ'!$H$1:$T$401,3,FALSE)=0,"0",VLOOKUP($A38,'[1]EURRFQ'!$H$1:$T$401,3,FALSE))+IF(VLOOKUP($A38,'[1]EURRFQ'!$H$1:$T$408,3,FALSE)=0,"0",VLOOKUP($A38,'[1]EURRFQ'!$H$1:$T$408,3,FALSE)))</f>
        <v>0</v>
      </c>
      <c r="H38" s="21">
        <f>SUM(IF(VLOOKUP($A38,'[1]EURREPO'!$H$1:$T$401,4,FALSE)=0,"0",VLOOKUP($A38,'[1]EURREPO'!$H$1:$T$401,4,FALSE))+IF(VLOOKUP($A38,'[1]EURREPO'!$H$1:$T$401,4,FALSE)=0,"0",VLOOKUP($A38,'[1]EURREPO'!$H$1:$T$401,4,FALSE)))</f>
        <v>0</v>
      </c>
      <c r="I38" s="22">
        <f>SUM(IF(VLOOKUP($A38,'[1]EURREPO'!$H$1:$T$401,5,FALSE)=0,"0",VLOOKUP($A38,'[1]EURREPO'!$H$1:$T$401,5,FALSE))+IF(VLOOKUP($A38,'[1]EURREPO'!$H$1:$T$401,5,FALSE)=0,"0",VLOOKUP($A38,'[1]EURREPO'!$H$1:$T$401,5,FALSE)))</f>
        <v>0</v>
      </c>
      <c r="J38" s="23">
        <f>SUM(IF(VLOOKUP($A38,'[1]EURREPO'!$H$1:$T$401,3,FALSE)=0,"0",VLOOKUP($A38,'[1]EURREPO'!$H$1:$T$401,3,FALSE))+IF(VLOOKUP($A38,'[1]EURREPO'!$H$1:$T$401,3,FALSE)=0,"0",VLOOKUP($A38,'[1]EURREPO'!$H$1:$T$401,3,FALSE)))</f>
        <v>0</v>
      </c>
      <c r="K38" s="21">
        <f>H38+B38+E38</f>
        <v>0</v>
      </c>
      <c r="L38" s="22">
        <f>I38+C38+F38</f>
        <v>0</v>
      </c>
      <c r="M38" s="23">
        <f>J38+D38+G38</f>
        <v>0</v>
      </c>
    </row>
    <row r="39" spans="1:13" ht="16.5" hidden="1">
      <c r="A39" s="33" t="s">
        <v>43</v>
      </c>
      <c r="B39" s="21">
        <f>SUM(IF(VLOOKUP($A39,'[1]EUR117'!$H$1:$T$401,4,FALSE)=0,"0",VLOOKUP($A39,'[1]EUR117'!$H$1:$T$401,4,FALSE))+IF(VLOOKUP($A39,'[1]EUR119'!$H$1:$T$408,4,FALSE)=0,"0",VLOOKUP($A39,'[1]EUR119'!$H$1:$T$408,4,FALSE)))</f>
        <v>0</v>
      </c>
      <c r="C39" s="22">
        <f>SUM(IF(VLOOKUP($A39,'[1]EUR117'!$H$1:$T$401,5,FALSE)=0,"0",VLOOKUP($A39,'[1]EUR117'!$H$1:$T$401,5,FALSE))+IF(VLOOKUP($A39,'[1]EUR119'!$H$1:$T$408,5,FALSE)=0,"0",VLOOKUP($A39,'[1]EUR119'!$H$1:$T$408,5,FALSE)))</f>
        <v>0</v>
      </c>
      <c r="D39" s="23">
        <f>SUM(IF(VLOOKUP($A39,'[1]EUR117'!$H$1:$T$401,3,FALSE)=0,"0",VLOOKUP($A39,'[1]EUR117'!$H$1:$T$401,3,FALSE))+IF(VLOOKUP($A39,'[1]EUR119'!$H$1:$T$408,3,FALSE)=0,"0",VLOOKUP($A39,'[1]EUR119'!$H$1:$T$408,3,FALSE)))</f>
        <v>0</v>
      </c>
      <c r="E39" s="21">
        <f>SUM(IF(VLOOKUP($A39,'[1]EURRFQ'!$H$1:$T$401,4,FALSE)=0,"0",VLOOKUP($A39,'[1]EURRFQ'!$H$1:$T$401,4,FALSE))+IF(VLOOKUP($A39,'[1]EURRFQ'!$H$1:$T$408,4,FALSE)=0,"0",VLOOKUP($A39,'[1]EURRFQ'!$H$1:$T$408,4,FALSE)))</f>
        <v>0</v>
      </c>
      <c r="F39" s="22">
        <f>SUM(IF(VLOOKUP($A39,'[1]EURRFQ'!$H$1:$T$401,5,FALSE)=0,"0",VLOOKUP($A39,'[1]EURRFQ'!$H$1:$T$401,5,FALSE))+IF(VLOOKUP($A39,'[1]EURRFQ'!$H$1:$T$408,5,FALSE)=0,"0",VLOOKUP($A39,'[1]EURRFQ'!$H$1:$T$408,5,FALSE)))</f>
        <v>0</v>
      </c>
      <c r="G39" s="23">
        <f>SUM(IF(VLOOKUP($A39,'[1]EURRFQ'!$H$1:$T$401,3,FALSE)=0,"0",VLOOKUP($A39,'[1]EURRFQ'!$H$1:$T$401,3,FALSE))+IF(VLOOKUP($A39,'[1]EURRFQ'!$H$1:$T$408,3,FALSE)=0,"0",VLOOKUP($A39,'[1]EURRFQ'!$H$1:$T$408,3,FALSE)))</f>
        <v>0</v>
      </c>
      <c r="H39" s="21">
        <f>SUM(IF(VLOOKUP($A39,'[1]EURREPO'!$H$1:$T$401,4,FALSE)=0,"0",VLOOKUP($A39,'[1]EURREPO'!$H$1:$T$401,4,FALSE))+IF(VLOOKUP($A39,'[1]EURREPO'!$H$1:$T$401,4,FALSE)=0,"0",VLOOKUP($A39,'[1]EURREPO'!$H$1:$T$401,4,FALSE)))</f>
        <v>0</v>
      </c>
      <c r="I39" s="22">
        <f>SUM(IF(VLOOKUP($A39,'[1]EURREPO'!$H$1:$T$401,5,FALSE)=0,"0",VLOOKUP($A39,'[1]EURREPO'!$H$1:$T$401,5,FALSE))+IF(VLOOKUP($A39,'[1]EURREPO'!$H$1:$T$401,5,FALSE)=0,"0",VLOOKUP($A39,'[1]EURREPO'!$H$1:$T$401,5,FALSE)))</f>
        <v>0</v>
      </c>
      <c r="J39" s="23">
        <f>SUM(IF(VLOOKUP($A39,'[1]EURREPO'!$H$1:$T$401,3,FALSE)=0,"0",VLOOKUP($A39,'[1]EURREPO'!$H$1:$T$401,3,FALSE))+IF(VLOOKUP($A39,'[1]EURREPO'!$H$1:$T$401,3,FALSE)=0,"0",VLOOKUP($A39,'[1]EURREPO'!$H$1:$T$401,3,FALSE)))</f>
        <v>0</v>
      </c>
      <c r="K39" s="21">
        <f aca="true" t="shared" si="3" ref="K39:M47">H39+B39+E39</f>
        <v>0</v>
      </c>
      <c r="L39" s="22">
        <f t="shared" si="3"/>
        <v>0</v>
      </c>
      <c r="M39" s="23">
        <f t="shared" si="3"/>
        <v>0</v>
      </c>
    </row>
    <row r="40" spans="1:13" ht="16.5" customHeight="1" hidden="1">
      <c r="A40" s="33" t="s">
        <v>44</v>
      </c>
      <c r="B40" s="21">
        <f>SUM(IF(VLOOKUP($A40,'[1]EUR117'!$H$1:$T$401,4,FALSE)=0,"0",VLOOKUP($A40,'[1]EUR117'!$H$1:$T$401,4,FALSE))+IF(VLOOKUP($A40,'[1]EUR119'!$H$1:$T$408,4,FALSE)=0,"0",VLOOKUP($A40,'[1]EUR119'!$H$1:$T$408,4,FALSE)))</f>
        <v>0</v>
      </c>
      <c r="C40" s="22">
        <f>SUM(IF(VLOOKUP($A40,'[1]EUR117'!$H$1:$T$401,5,FALSE)=0,"0",VLOOKUP($A40,'[1]EUR117'!$H$1:$T$401,5,FALSE))+IF(VLOOKUP($A40,'[1]EUR119'!$H$1:$T$408,5,FALSE)=0,"0",VLOOKUP($A40,'[1]EUR119'!$H$1:$T$408,5,FALSE)))</f>
        <v>0</v>
      </c>
      <c r="D40" s="23">
        <f>SUM(IF(VLOOKUP($A40,'[1]EUR117'!$H$1:$T$401,3,FALSE)=0,"0",VLOOKUP($A40,'[1]EUR117'!$H$1:$T$401,3,FALSE))+IF(VLOOKUP($A40,'[1]EUR119'!$H$1:$T$408,3,FALSE)=0,"0",VLOOKUP($A40,'[1]EUR119'!$H$1:$T$408,3,FALSE)))</f>
        <v>0</v>
      </c>
      <c r="E40" s="21">
        <f>SUM(IF(VLOOKUP($A40,'[1]EURRFQ'!$H$1:$T$401,4,FALSE)=0,"0",VLOOKUP($A40,'[1]EURRFQ'!$H$1:$T$401,4,FALSE))+IF(VLOOKUP($A40,'[1]EURRFQ'!$H$1:$T$408,4,FALSE)=0,"0",VLOOKUP($A40,'[1]EURRFQ'!$H$1:$T$408,4,FALSE)))</f>
        <v>0</v>
      </c>
      <c r="F40" s="22">
        <f>SUM(IF(VLOOKUP($A40,'[1]EURRFQ'!$H$1:$T$401,5,FALSE)=0,"0",VLOOKUP($A40,'[1]EURRFQ'!$H$1:$T$401,5,FALSE))+IF(VLOOKUP($A40,'[1]EURRFQ'!$H$1:$T$408,5,FALSE)=0,"0",VLOOKUP($A40,'[1]EURRFQ'!$H$1:$T$408,5,FALSE)))</f>
        <v>0</v>
      </c>
      <c r="G40" s="23">
        <f>SUM(IF(VLOOKUP($A40,'[1]EURRFQ'!$H$1:$T$401,3,FALSE)=0,"0",VLOOKUP($A40,'[1]EURRFQ'!$H$1:$T$401,3,FALSE))+IF(VLOOKUP($A40,'[1]EURRFQ'!$H$1:$T$408,3,FALSE)=0,"0",VLOOKUP($A40,'[1]EURRFQ'!$H$1:$T$408,3,FALSE)))</f>
        <v>0</v>
      </c>
      <c r="H40" s="21">
        <f>SUM(IF(VLOOKUP($A40,'[1]EURREPO'!$H$1:$T$401,4,FALSE)=0,"0",VLOOKUP($A40,'[1]EURREPO'!$H$1:$T$401,4,FALSE))+IF(VLOOKUP($A40,'[1]EURREPO'!$H$1:$T$401,4,FALSE)=0,"0",VLOOKUP($A40,'[1]EURREPO'!$H$1:$T$401,4,FALSE)))</f>
        <v>0</v>
      </c>
      <c r="I40" s="22">
        <f>SUM(IF(VLOOKUP($A40,'[1]EURREPO'!$H$1:$T$401,5,FALSE)=0,"0",VLOOKUP($A40,'[1]EURREPO'!$H$1:$T$401,5,FALSE))+IF(VLOOKUP($A40,'[1]EURREPO'!$H$1:$T$401,5,FALSE)=0,"0",VLOOKUP($A40,'[1]EURREPO'!$H$1:$T$401,5,FALSE)))</f>
        <v>0</v>
      </c>
      <c r="J40" s="23">
        <f>SUM(IF(VLOOKUP($A40,'[1]EURREPO'!$H$1:$T$401,3,FALSE)=0,"0",VLOOKUP($A40,'[1]EURREPO'!$H$1:$T$401,3,FALSE))+IF(VLOOKUP($A40,'[1]EURREPO'!$H$1:$T$401,3,FALSE)=0,"0",VLOOKUP($A40,'[1]EURREPO'!$H$1:$T$401,3,FALSE)))</f>
        <v>0</v>
      </c>
      <c r="K40" s="21">
        <f t="shared" si="3"/>
        <v>0</v>
      </c>
      <c r="L40" s="22">
        <f t="shared" si="3"/>
        <v>0</v>
      </c>
      <c r="M40" s="23">
        <f t="shared" si="3"/>
        <v>0</v>
      </c>
    </row>
    <row r="41" spans="1:13" ht="16.5" hidden="1">
      <c r="A41" s="33" t="s">
        <v>45</v>
      </c>
      <c r="B41" s="21">
        <f>SUM(IF(VLOOKUP($A41,'[1]EUR117'!$H$1:$T$401,4,FALSE)=0,"0",VLOOKUP($A41,'[1]EUR117'!$H$1:$T$401,4,FALSE))+IF(VLOOKUP($A41,'[1]EUR119'!$H$1:$T$408,4,FALSE)=0,"0",VLOOKUP($A41,'[1]EUR119'!$H$1:$T$408,4,FALSE)))</f>
        <v>0</v>
      </c>
      <c r="C41" s="22">
        <f>SUM(IF(VLOOKUP($A41,'[1]EUR117'!$H$1:$T$401,5,FALSE)=0,"0",VLOOKUP($A41,'[1]EUR117'!$H$1:$T$401,5,FALSE))+IF(VLOOKUP($A41,'[1]EUR119'!$H$1:$T$408,5,FALSE)=0,"0",VLOOKUP($A41,'[1]EUR119'!$H$1:$T$408,5,FALSE)))</f>
        <v>0</v>
      </c>
      <c r="D41" s="23">
        <f>SUM(IF(VLOOKUP($A41,'[1]EUR117'!$H$1:$T$401,3,FALSE)=0,"0",VLOOKUP($A41,'[1]EUR117'!$H$1:$T$401,3,FALSE))+IF(VLOOKUP($A41,'[1]EUR119'!$H$1:$T$408,3,FALSE)=0,"0",VLOOKUP($A41,'[1]EUR119'!$H$1:$T$408,3,FALSE)))</f>
        <v>0</v>
      </c>
      <c r="E41" s="21">
        <f>SUM(IF(VLOOKUP($A41,'[1]EURRFQ'!$H$1:$T$401,4,FALSE)=0,"0",VLOOKUP($A41,'[1]EURRFQ'!$H$1:$T$401,4,FALSE))+IF(VLOOKUP($A41,'[1]EURRFQ'!$H$1:$T$408,4,FALSE)=0,"0",VLOOKUP($A41,'[1]EURRFQ'!$H$1:$T$408,4,FALSE)))</f>
        <v>0</v>
      </c>
      <c r="F41" s="22">
        <f>SUM(IF(VLOOKUP($A41,'[1]EURRFQ'!$H$1:$T$401,5,FALSE)=0,"0",VLOOKUP($A41,'[1]EURRFQ'!$H$1:$T$401,5,FALSE))+IF(VLOOKUP($A41,'[1]EURRFQ'!$H$1:$T$408,5,FALSE)=0,"0",VLOOKUP($A41,'[1]EURRFQ'!$H$1:$T$408,5,FALSE)))</f>
        <v>0</v>
      </c>
      <c r="G41" s="23">
        <f>SUM(IF(VLOOKUP($A41,'[1]EURRFQ'!$H$1:$T$401,3,FALSE)=0,"0",VLOOKUP($A41,'[1]EURRFQ'!$H$1:$T$401,3,FALSE))+IF(VLOOKUP($A41,'[1]EURRFQ'!$H$1:$T$408,3,FALSE)=0,"0",VLOOKUP($A41,'[1]EURRFQ'!$H$1:$T$408,3,FALSE)))</f>
        <v>0</v>
      </c>
      <c r="H41" s="21">
        <f>SUM(IF(VLOOKUP($A41,'[1]EURREPO'!$H$1:$T$401,4,FALSE)=0,"0",VLOOKUP($A41,'[1]EURREPO'!$H$1:$T$401,4,FALSE))+IF(VLOOKUP($A41,'[1]EURREPO'!$H$1:$T$401,4,FALSE)=0,"0",VLOOKUP($A41,'[1]EURREPO'!$H$1:$T$401,4,FALSE)))</f>
        <v>0</v>
      </c>
      <c r="I41" s="22">
        <f>SUM(IF(VLOOKUP($A41,'[1]EURREPO'!$H$1:$T$401,5,FALSE)=0,"0",VLOOKUP($A41,'[1]EURREPO'!$H$1:$T$401,5,FALSE))+IF(VLOOKUP($A41,'[1]EURREPO'!$H$1:$T$401,5,FALSE)=0,"0",VLOOKUP($A41,'[1]EURREPO'!$H$1:$T$401,5,FALSE)))</f>
        <v>0</v>
      </c>
      <c r="J41" s="23">
        <f>SUM(IF(VLOOKUP($A41,'[1]EURREPO'!$H$1:$T$401,3,FALSE)=0,"0",VLOOKUP($A41,'[1]EURREPO'!$H$1:$T$401,3,FALSE))+IF(VLOOKUP($A41,'[1]EURREPO'!$H$1:$T$401,3,FALSE)=0,"0",VLOOKUP($A41,'[1]EURREPO'!$H$1:$T$401,3,FALSE)))</f>
        <v>0</v>
      </c>
      <c r="K41" s="21">
        <f t="shared" si="3"/>
        <v>0</v>
      </c>
      <c r="L41" s="22">
        <f t="shared" si="3"/>
        <v>0</v>
      </c>
      <c r="M41" s="23">
        <f t="shared" si="3"/>
        <v>0</v>
      </c>
    </row>
    <row r="42" spans="1:13" ht="16.5" customHeight="1" hidden="1">
      <c r="A42" s="33" t="s">
        <v>46</v>
      </c>
      <c r="B42" s="21">
        <f>SUM(IF(VLOOKUP($A42,'[1]EUR117'!$H$1:$T$401,4,FALSE)=0,"0",VLOOKUP($A42,'[1]EUR117'!$H$1:$T$401,4,FALSE))+IF(VLOOKUP($A42,'[1]EUR119'!$H$1:$T$408,4,FALSE)=0,"0",VLOOKUP($A42,'[1]EUR119'!$H$1:$T$408,4,FALSE)))</f>
        <v>0</v>
      </c>
      <c r="C42" s="22">
        <f>SUM(IF(VLOOKUP($A42,'[1]EUR117'!$H$1:$T$401,5,FALSE)=0,"0",VLOOKUP($A42,'[1]EUR117'!$H$1:$T$401,5,FALSE))+IF(VLOOKUP($A42,'[1]EUR119'!$H$1:$T$408,5,FALSE)=0,"0",VLOOKUP($A42,'[1]EUR119'!$H$1:$T$408,5,FALSE)))</f>
        <v>0</v>
      </c>
      <c r="D42" s="23">
        <f>SUM(IF(VLOOKUP($A42,'[1]EUR117'!$H$1:$T$401,3,FALSE)=0,"0",VLOOKUP($A42,'[1]EUR117'!$H$1:$T$401,3,FALSE))+IF(VLOOKUP($A42,'[1]EUR119'!$H$1:$T$408,3,FALSE)=0,"0",VLOOKUP($A42,'[1]EUR119'!$H$1:$T$408,3,FALSE)))</f>
        <v>0</v>
      </c>
      <c r="E42" s="21">
        <f>SUM(IF(VLOOKUP($A42,'[1]EURRFQ'!$H$1:$T$401,4,FALSE)=0,"0",VLOOKUP($A42,'[1]EURRFQ'!$H$1:$T$401,4,FALSE))+IF(VLOOKUP($A42,'[1]EURRFQ'!$H$1:$T$408,4,FALSE)=0,"0",VLOOKUP($A42,'[1]EURRFQ'!$H$1:$T$408,4,FALSE)))</f>
        <v>0</v>
      </c>
      <c r="F42" s="22">
        <f>SUM(IF(VLOOKUP($A42,'[1]EURRFQ'!$H$1:$T$401,5,FALSE)=0,"0",VLOOKUP($A42,'[1]EURRFQ'!$H$1:$T$401,5,FALSE))+IF(VLOOKUP($A42,'[1]EURRFQ'!$H$1:$T$408,5,FALSE)=0,"0",VLOOKUP($A42,'[1]EURRFQ'!$H$1:$T$408,5,FALSE)))</f>
        <v>0</v>
      </c>
      <c r="G42" s="23">
        <f>SUM(IF(VLOOKUP($A42,'[1]EURRFQ'!$H$1:$T$401,3,FALSE)=0,"0",VLOOKUP($A42,'[1]EURRFQ'!$H$1:$T$401,3,FALSE))+IF(VLOOKUP($A42,'[1]EURRFQ'!$H$1:$T$408,3,FALSE)=0,"0",VLOOKUP($A42,'[1]EURRFQ'!$H$1:$T$408,3,FALSE)))</f>
        <v>0</v>
      </c>
      <c r="H42" s="21">
        <f>SUM(IF(VLOOKUP($A42,'[1]EURREPO'!$H$1:$T$401,4,FALSE)=0,"0",VLOOKUP($A42,'[1]EURREPO'!$H$1:$T$401,4,FALSE))+IF(VLOOKUP($A42,'[1]EURREPO'!$H$1:$T$401,4,FALSE)=0,"0",VLOOKUP($A42,'[1]EURREPO'!$H$1:$T$401,4,FALSE)))</f>
        <v>0</v>
      </c>
      <c r="I42" s="22">
        <f>SUM(IF(VLOOKUP($A42,'[1]EURREPO'!$H$1:$T$401,5,FALSE)=0,"0",VLOOKUP($A42,'[1]EURREPO'!$H$1:$T$401,5,FALSE))+IF(VLOOKUP($A42,'[1]EURREPO'!$H$1:$T$401,5,FALSE)=0,"0",VLOOKUP($A42,'[1]EURREPO'!$H$1:$T$401,5,FALSE)))</f>
        <v>0</v>
      </c>
      <c r="J42" s="23">
        <f>SUM(IF(VLOOKUP($A42,'[1]EURREPO'!$H$1:$T$401,3,FALSE)=0,"0",VLOOKUP($A42,'[1]EURREPO'!$H$1:$T$401,3,FALSE))+IF(VLOOKUP($A42,'[1]EURREPO'!$H$1:$T$401,3,FALSE)=0,"0",VLOOKUP($A42,'[1]EURREPO'!$H$1:$T$401,3,FALSE)))</f>
        <v>0</v>
      </c>
      <c r="K42" s="21">
        <f t="shared" si="3"/>
        <v>0</v>
      </c>
      <c r="L42" s="22">
        <f t="shared" si="3"/>
        <v>0</v>
      </c>
      <c r="M42" s="23">
        <f t="shared" si="3"/>
        <v>0</v>
      </c>
    </row>
    <row r="43" spans="1:13" ht="17.25" hidden="1" thickBot="1">
      <c r="A43" s="33" t="s">
        <v>47</v>
      </c>
      <c r="B43" s="21">
        <f>SUM(IF(VLOOKUP($A43,'[1]EUR117'!$H$1:$T$401,4,FALSE)=0,"0",VLOOKUP($A43,'[1]EUR117'!$H$1:$T$401,4,FALSE))+IF(VLOOKUP($A43,'[1]EUR119'!$H$1:$T$408,4,FALSE)=0,"0",VLOOKUP($A43,'[1]EUR119'!$H$1:$T$408,4,FALSE)))</f>
        <v>0</v>
      </c>
      <c r="C43" s="22">
        <f>SUM(IF(VLOOKUP($A43,'[1]EUR117'!$H$1:$T$401,5,FALSE)=0,"0",VLOOKUP($A43,'[1]EUR117'!$H$1:$T$401,5,FALSE))+IF(VLOOKUP($A43,'[1]EUR119'!$H$1:$T$408,5,FALSE)=0,"0",VLOOKUP($A43,'[1]EUR119'!$H$1:$T$408,5,FALSE)))</f>
        <v>0</v>
      </c>
      <c r="D43" s="23">
        <f>SUM(IF(VLOOKUP($A43,'[1]EUR117'!$H$1:$T$401,3,FALSE)=0,"0",VLOOKUP($A43,'[1]EUR117'!$H$1:$T$401,3,FALSE))+IF(VLOOKUP($A43,'[1]EUR119'!$H$1:$T$408,3,FALSE)=0,"0",VLOOKUP($A43,'[1]EUR119'!$H$1:$T$408,3,FALSE)))</f>
        <v>0</v>
      </c>
      <c r="E43" s="21">
        <f>SUM(IF(VLOOKUP($A43,'[1]EURRFQ'!$H$1:$T$401,4,FALSE)=0,"0",VLOOKUP($A43,'[1]EURRFQ'!$H$1:$T$401,4,FALSE))+IF(VLOOKUP($A43,'[1]EURRFQ'!$H$1:$T$408,4,FALSE)=0,"0",VLOOKUP($A43,'[1]EURRFQ'!$H$1:$T$408,4,FALSE)))</f>
        <v>0</v>
      </c>
      <c r="F43" s="22">
        <f>SUM(IF(VLOOKUP($A43,'[1]EURRFQ'!$H$1:$T$401,5,FALSE)=0,"0",VLOOKUP($A43,'[1]EURRFQ'!$H$1:$T$401,5,FALSE))+IF(VLOOKUP($A43,'[1]EURRFQ'!$H$1:$T$408,5,FALSE)=0,"0",VLOOKUP($A43,'[1]EURRFQ'!$H$1:$T$408,5,FALSE)))</f>
        <v>0</v>
      </c>
      <c r="G43" s="23">
        <f>SUM(IF(VLOOKUP($A43,'[1]EURRFQ'!$H$1:$T$401,3,FALSE)=0,"0",VLOOKUP($A43,'[1]EURRFQ'!$H$1:$T$401,3,FALSE))+IF(VLOOKUP($A43,'[1]EURRFQ'!$H$1:$T$408,3,FALSE)=0,"0",VLOOKUP($A43,'[1]EURRFQ'!$H$1:$T$408,3,FALSE)))</f>
        <v>0</v>
      </c>
      <c r="H43" s="21">
        <f>SUM(IF(VLOOKUP($A43,'[1]EURREPO'!$H$1:$T$401,4,FALSE)=0,"0",VLOOKUP($A43,'[1]EURREPO'!$H$1:$T$401,4,FALSE))+IF(VLOOKUP($A43,'[1]EURREPO'!$H$1:$T$401,4,FALSE)=0,"0",VLOOKUP($A43,'[1]EURREPO'!$H$1:$T$401,4,FALSE)))</f>
        <v>0</v>
      </c>
      <c r="I43" s="22">
        <f>SUM(IF(VLOOKUP($A43,'[1]EURREPO'!$H$1:$T$401,5,FALSE)=0,"0",VLOOKUP($A43,'[1]EURREPO'!$H$1:$T$401,5,FALSE))+IF(VLOOKUP($A43,'[1]EURREPO'!$H$1:$T$401,5,FALSE)=0,"0",VLOOKUP($A43,'[1]EURREPO'!$H$1:$T$401,5,FALSE)))</f>
        <v>0</v>
      </c>
      <c r="J43" s="23">
        <f>SUM(IF(VLOOKUP($A43,'[1]EURREPO'!$H$1:$T$401,3,FALSE)=0,"0",VLOOKUP($A43,'[1]EURREPO'!$H$1:$T$401,3,FALSE))+IF(VLOOKUP($A43,'[1]EURREPO'!$H$1:$T$401,3,FALSE)=0,"0",VLOOKUP($A43,'[1]EURREPO'!$H$1:$T$401,3,FALSE)))</f>
        <v>0</v>
      </c>
      <c r="K43" s="21">
        <f t="shared" si="3"/>
        <v>0</v>
      </c>
      <c r="L43" s="22">
        <f t="shared" si="3"/>
        <v>0</v>
      </c>
      <c r="M43" s="23">
        <f t="shared" si="3"/>
        <v>0</v>
      </c>
    </row>
    <row r="44" spans="1:13" ht="16.5" customHeight="1" hidden="1">
      <c r="A44" s="33" t="s">
        <v>48</v>
      </c>
      <c r="B44" s="21">
        <f>SUM(IF(VLOOKUP($A44,'[1]EUR117'!$H$1:$T$401,4,FALSE)=0,"0",VLOOKUP($A44,'[1]EUR117'!$H$1:$T$401,4,FALSE))+IF(VLOOKUP($A44,'[1]EUR119'!$H$1:$T$408,4,FALSE)=0,"0",VLOOKUP($A44,'[1]EUR119'!$H$1:$T$408,4,FALSE)))</f>
        <v>0</v>
      </c>
      <c r="C44" s="22">
        <f>SUM(IF(VLOOKUP($A44,'[1]EUR117'!$H$1:$T$401,5,FALSE)=0,"0",VLOOKUP($A44,'[1]EUR117'!$H$1:$T$401,5,FALSE))+IF(VLOOKUP($A44,'[1]EUR119'!$H$1:$T$408,5,FALSE)=0,"0",VLOOKUP($A44,'[1]EUR119'!$H$1:$T$408,5,FALSE)))</f>
        <v>0</v>
      </c>
      <c r="D44" s="23">
        <f>SUM(IF(VLOOKUP($A44,'[1]EUR117'!$H$1:$T$401,3,FALSE)=0,"0",VLOOKUP($A44,'[1]EUR117'!$H$1:$T$401,3,FALSE))+IF(VLOOKUP($A44,'[1]EUR119'!$H$1:$T$408,3,FALSE)=0,"0",VLOOKUP($A44,'[1]EUR119'!$H$1:$T$408,3,FALSE)))</f>
        <v>0</v>
      </c>
      <c r="E44" s="21">
        <f>SUM(IF(VLOOKUP($A44,'[1]EURRFQ'!$H$1:$T$401,4,FALSE)=0,"0",VLOOKUP($A44,'[1]EURRFQ'!$H$1:$T$401,4,FALSE))+IF(VLOOKUP($A44,'[1]EURRFQ'!$H$1:$T$408,4,FALSE)=0,"0",VLOOKUP($A44,'[1]EURRFQ'!$H$1:$T$408,4,FALSE)))</f>
        <v>0</v>
      </c>
      <c r="F44" s="22">
        <f>SUM(IF(VLOOKUP($A44,'[1]EURRFQ'!$H$1:$T$401,5,FALSE)=0,"0",VLOOKUP($A44,'[1]EURRFQ'!$H$1:$T$401,5,FALSE))+IF(VLOOKUP($A44,'[1]EURRFQ'!$H$1:$T$408,5,FALSE)=0,"0",VLOOKUP($A44,'[1]EURRFQ'!$H$1:$T$408,5,FALSE)))</f>
        <v>0</v>
      </c>
      <c r="G44" s="23">
        <f>SUM(IF(VLOOKUP($A44,'[1]EURRFQ'!$H$1:$T$401,3,FALSE)=0,"0",VLOOKUP($A44,'[1]EURRFQ'!$H$1:$T$401,3,FALSE))+IF(VLOOKUP($A44,'[1]EURRFQ'!$H$1:$T$408,3,FALSE)=0,"0",VLOOKUP($A44,'[1]EURRFQ'!$H$1:$T$408,3,FALSE)))</f>
        <v>0</v>
      </c>
      <c r="H44" s="21">
        <f>SUM(IF(VLOOKUP($A44,'[1]EURREPO'!$H$1:$T$401,4,FALSE)=0,"0",VLOOKUP($A44,'[1]EURREPO'!$H$1:$T$401,4,FALSE))+IF(VLOOKUP($A44,'[1]EURREPO'!$H$1:$T$401,4,FALSE)=0,"0",VLOOKUP($A44,'[1]EURREPO'!$H$1:$T$401,4,FALSE)))</f>
        <v>0</v>
      </c>
      <c r="I44" s="22">
        <f>SUM(IF(VLOOKUP($A44,'[1]EURREPO'!$H$1:$T$401,5,FALSE)=0,"0",VLOOKUP($A44,'[1]EURREPO'!$H$1:$T$401,5,FALSE))+IF(VLOOKUP($A44,'[1]EURREPO'!$H$1:$T$401,5,FALSE)=0,"0",VLOOKUP($A44,'[1]EURREPO'!$H$1:$T$401,5,FALSE)))</f>
        <v>0</v>
      </c>
      <c r="J44" s="23">
        <f>SUM(IF(VLOOKUP($A44,'[1]EURREPO'!$H$1:$T$401,3,FALSE)=0,"0",VLOOKUP($A44,'[1]EURREPO'!$H$1:$T$401,3,FALSE))+IF(VLOOKUP($A44,'[1]EURREPO'!$H$1:$T$401,3,FALSE)=0,"0",VLOOKUP($A44,'[1]EURREPO'!$H$1:$T$401,3,FALSE)))</f>
        <v>0</v>
      </c>
      <c r="K44" s="21">
        <f t="shared" si="3"/>
        <v>0</v>
      </c>
      <c r="L44" s="22">
        <f t="shared" si="3"/>
        <v>0</v>
      </c>
      <c r="M44" s="23">
        <f t="shared" si="3"/>
        <v>0</v>
      </c>
    </row>
    <row r="45" spans="1:13" ht="17.25" hidden="1" thickBot="1">
      <c r="A45" s="33" t="s">
        <v>49</v>
      </c>
      <c r="B45" s="21">
        <f>SUM(IF(VLOOKUP($A45,'[1]EUR117'!$H$1:$T$401,4,FALSE)=0,"0",VLOOKUP($A45,'[1]EUR117'!$H$1:$T$401,4,FALSE))+IF(VLOOKUP($A45,'[1]EUR119'!$H$1:$T$408,4,FALSE)=0,"0",VLOOKUP($A45,'[1]EUR119'!$H$1:$T$408,4,FALSE)))</f>
        <v>0</v>
      </c>
      <c r="C45" s="22">
        <f>SUM(IF(VLOOKUP($A45,'[1]EUR117'!$H$1:$T$401,5,FALSE)=0,"0",VLOOKUP($A45,'[1]EUR117'!$H$1:$T$401,5,FALSE))+IF(VLOOKUP($A45,'[1]EUR119'!$H$1:$T$408,5,FALSE)=0,"0",VLOOKUP($A45,'[1]EUR119'!$H$1:$T$408,5,FALSE)))</f>
        <v>0</v>
      </c>
      <c r="D45" s="23">
        <f>SUM(IF(VLOOKUP($A45,'[1]EUR117'!$H$1:$T$401,3,FALSE)=0,"0",VLOOKUP($A45,'[1]EUR117'!$H$1:$T$401,3,FALSE))+IF(VLOOKUP($A45,'[1]EUR119'!$H$1:$T$408,3,FALSE)=0,"0",VLOOKUP($A45,'[1]EUR119'!$H$1:$T$408,3,FALSE)))</f>
        <v>0</v>
      </c>
      <c r="E45" s="21">
        <f>SUM(IF(VLOOKUP($A45,'[1]EURRFQ'!$H$1:$T$401,4,FALSE)=0,"0",VLOOKUP($A45,'[1]EURRFQ'!$H$1:$T$401,4,FALSE))+IF(VLOOKUP($A45,'[1]EURRFQ'!$H$1:$T$408,4,FALSE)=0,"0",VLOOKUP($A45,'[1]EURRFQ'!$H$1:$T$408,4,FALSE)))</f>
        <v>0</v>
      </c>
      <c r="F45" s="22">
        <f>SUM(IF(VLOOKUP($A45,'[1]EURRFQ'!$H$1:$T$401,5,FALSE)=0,"0",VLOOKUP($A45,'[1]EURRFQ'!$H$1:$T$401,5,FALSE))+IF(VLOOKUP($A45,'[1]EURRFQ'!$H$1:$T$408,5,FALSE)=0,"0",VLOOKUP($A45,'[1]EURRFQ'!$H$1:$T$408,5,FALSE)))</f>
        <v>0</v>
      </c>
      <c r="G45" s="23">
        <f>SUM(IF(VLOOKUP($A45,'[1]EURRFQ'!$H$1:$T$401,3,FALSE)=0,"0",VLOOKUP($A45,'[1]EURRFQ'!$H$1:$T$401,3,FALSE))+IF(VLOOKUP($A45,'[1]EURRFQ'!$H$1:$T$408,3,FALSE)=0,"0",VLOOKUP($A45,'[1]EURRFQ'!$H$1:$T$408,3,FALSE)))</f>
        <v>0</v>
      </c>
      <c r="H45" s="21">
        <f>SUM(IF(VLOOKUP($A45,'[1]EURREPO'!$H$1:$T$401,4,FALSE)=0,"0",VLOOKUP($A45,'[1]EURREPO'!$H$1:$T$401,4,FALSE))+IF(VLOOKUP($A45,'[1]EURREPO'!$H$1:$T$401,4,FALSE)=0,"0",VLOOKUP($A45,'[1]EURREPO'!$H$1:$T$401,4,FALSE)))</f>
        <v>0</v>
      </c>
      <c r="I45" s="22">
        <f>SUM(IF(VLOOKUP($A45,'[1]EURREPO'!$H$1:$T$401,5,FALSE)=0,"0",VLOOKUP($A45,'[1]EURREPO'!$H$1:$T$401,5,FALSE))+IF(VLOOKUP($A45,'[1]EURREPO'!$H$1:$T$401,5,FALSE)=0,"0",VLOOKUP($A45,'[1]EURREPO'!$H$1:$T$401,5,FALSE)))</f>
        <v>0</v>
      </c>
      <c r="J45" s="23">
        <f>SUM(IF(VLOOKUP($A45,'[1]EURREPO'!$H$1:$T$401,3,FALSE)=0,"0",VLOOKUP($A45,'[1]EURREPO'!$H$1:$T$401,3,FALSE))+IF(VLOOKUP($A45,'[1]EURREPO'!$H$1:$T$401,3,FALSE)=0,"0",VLOOKUP($A45,'[1]EURREPO'!$H$1:$T$401,3,FALSE)))</f>
        <v>0</v>
      </c>
      <c r="K45" s="21">
        <f t="shared" si="3"/>
        <v>0</v>
      </c>
      <c r="L45" s="22">
        <f t="shared" si="3"/>
        <v>0</v>
      </c>
      <c r="M45" s="23">
        <f t="shared" si="3"/>
        <v>0</v>
      </c>
    </row>
    <row r="46" spans="1:13" ht="16.5" customHeight="1" hidden="1">
      <c r="A46" s="33" t="s">
        <v>50</v>
      </c>
      <c r="B46" s="21">
        <f>SUM(IF(VLOOKUP($A46,'[1]EUR117'!$H$1:$T$401,4,FALSE)=0,"0",VLOOKUP($A46,'[1]EUR117'!$H$1:$T$401,4,FALSE))+IF(VLOOKUP($A46,'[1]EUR119'!$H$1:$T$408,4,FALSE)=0,"0",VLOOKUP($A46,'[1]EUR119'!$H$1:$T$408,4,FALSE)))</f>
        <v>0</v>
      </c>
      <c r="C46" s="22">
        <f>SUM(IF(VLOOKUP($A46,'[1]EUR117'!$H$1:$T$401,5,FALSE)=0,"0",VLOOKUP($A46,'[1]EUR117'!$H$1:$T$401,5,FALSE))+IF(VLOOKUP($A46,'[1]EUR119'!$H$1:$T$408,5,FALSE)=0,"0",VLOOKUP($A46,'[1]EUR119'!$H$1:$T$408,5,FALSE)))</f>
        <v>0</v>
      </c>
      <c r="D46" s="23">
        <f>SUM(IF(VLOOKUP($A46,'[1]EUR117'!$H$1:$T$401,3,FALSE)=0,"0",VLOOKUP($A46,'[1]EUR117'!$H$1:$T$401,3,FALSE))+IF(VLOOKUP($A46,'[1]EUR119'!$H$1:$T$408,3,FALSE)=0,"0",VLOOKUP($A46,'[1]EUR119'!$H$1:$T$408,3,FALSE)))</f>
        <v>0</v>
      </c>
      <c r="E46" s="21">
        <f>SUM(IF(VLOOKUP($A46,'[1]EURRFQ'!$H$1:$T$401,4,FALSE)=0,"0",VLOOKUP($A46,'[1]EURRFQ'!$H$1:$T$401,4,FALSE))+IF(VLOOKUP($A46,'[1]EURRFQ'!$H$1:$T$408,4,FALSE)=0,"0",VLOOKUP($A46,'[1]EURRFQ'!$H$1:$T$408,4,FALSE)))</f>
        <v>0</v>
      </c>
      <c r="F46" s="22">
        <f>SUM(IF(VLOOKUP($A46,'[1]EURRFQ'!$H$1:$T$401,5,FALSE)=0,"0",VLOOKUP($A46,'[1]EURRFQ'!$H$1:$T$401,5,FALSE))+IF(VLOOKUP($A46,'[1]EURRFQ'!$H$1:$T$408,5,FALSE)=0,"0",VLOOKUP($A46,'[1]EURRFQ'!$H$1:$T$408,5,FALSE)))</f>
        <v>0</v>
      </c>
      <c r="G46" s="23">
        <f>SUM(IF(VLOOKUP($A46,'[1]EURRFQ'!$H$1:$T$401,3,FALSE)=0,"0",VLOOKUP($A46,'[1]EURRFQ'!$H$1:$T$401,3,FALSE))+IF(VLOOKUP($A46,'[1]EURRFQ'!$H$1:$T$408,3,FALSE)=0,"0",VLOOKUP($A46,'[1]EURRFQ'!$H$1:$T$408,3,FALSE)))</f>
        <v>0</v>
      </c>
      <c r="H46" s="21">
        <f>SUM(IF(VLOOKUP($A46,'[1]EURREPO'!$H$1:$T$401,4,FALSE)=0,"0",VLOOKUP($A46,'[1]EURREPO'!$H$1:$T$401,4,FALSE))+IF(VLOOKUP($A46,'[1]EURREPO'!$H$1:$T$401,4,FALSE)=0,"0",VLOOKUP($A46,'[1]EURREPO'!$H$1:$T$401,4,FALSE)))</f>
        <v>0</v>
      </c>
      <c r="I46" s="22">
        <f>SUM(IF(VLOOKUP($A46,'[1]EURREPO'!$H$1:$T$401,5,FALSE)=0,"0",VLOOKUP($A46,'[1]EURREPO'!$H$1:$T$401,5,FALSE))+IF(VLOOKUP($A46,'[1]EURREPO'!$H$1:$T$401,5,FALSE)=0,"0",VLOOKUP($A46,'[1]EURREPO'!$H$1:$T$401,5,FALSE)))</f>
        <v>0</v>
      </c>
      <c r="J46" s="23">
        <f>SUM(IF(VLOOKUP($A46,'[1]EURREPO'!$H$1:$T$401,3,FALSE)=0,"0",VLOOKUP($A46,'[1]EURREPO'!$H$1:$T$401,3,FALSE))+IF(VLOOKUP($A46,'[1]EURREPO'!$H$1:$T$401,3,FALSE)=0,"0",VLOOKUP($A46,'[1]EURREPO'!$H$1:$T$401,3,FALSE)))</f>
        <v>0</v>
      </c>
      <c r="K46" s="21">
        <f t="shared" si="3"/>
        <v>0</v>
      </c>
      <c r="L46" s="22">
        <f t="shared" si="3"/>
        <v>0</v>
      </c>
      <c r="M46" s="23">
        <f t="shared" si="3"/>
        <v>0</v>
      </c>
    </row>
    <row r="47" spans="1:13" ht="17.25" hidden="1" thickBot="1">
      <c r="A47" s="33" t="s">
        <v>51</v>
      </c>
      <c r="B47" s="21">
        <f>SUM(IF(VLOOKUP($A47,'[1]EUR117'!$H$1:$T$401,4,FALSE)=0,"0",VLOOKUP($A47,'[1]EUR117'!$H$1:$T$401,4,FALSE))+IF(VLOOKUP($A47,'[1]EUR119'!$H$1:$T$408,4,FALSE)=0,"0",VLOOKUP($A47,'[1]EUR119'!$H$1:$T$408,4,FALSE)))</f>
        <v>0</v>
      </c>
      <c r="C47" s="22">
        <f>SUM(IF(VLOOKUP($A47,'[1]EUR117'!$H$1:$T$401,5,FALSE)=0,"0",VLOOKUP($A47,'[1]EUR117'!$H$1:$T$401,5,FALSE))+IF(VLOOKUP($A47,'[1]EUR119'!$H$1:$T$408,5,FALSE)=0,"0",VLOOKUP($A47,'[1]EUR119'!$H$1:$T$408,5,FALSE)))</f>
        <v>0</v>
      </c>
      <c r="D47" s="23">
        <f>SUM(IF(VLOOKUP($A47,'[1]EUR117'!$H$1:$T$401,3,FALSE)=0,"0",VLOOKUP($A47,'[1]EUR117'!$H$1:$T$401,3,FALSE))+IF(VLOOKUP($A47,'[1]EUR119'!$H$1:$T$408,3,FALSE)=0,"0",VLOOKUP($A47,'[1]EUR119'!$H$1:$T$408,3,FALSE)))</f>
        <v>0</v>
      </c>
      <c r="E47" s="21">
        <f>SUM(IF(VLOOKUP($A47,'[1]EURRFQ'!$H$1:$T$401,4,FALSE)=0,"0",VLOOKUP($A47,'[1]EURRFQ'!$H$1:$T$401,4,FALSE))+IF(VLOOKUP($A47,'[1]EURRFQ'!$H$1:$T$408,4,FALSE)=0,"0",VLOOKUP($A47,'[1]EURRFQ'!$H$1:$T$408,4,FALSE)))</f>
        <v>0</v>
      </c>
      <c r="F47" s="22">
        <f>SUM(IF(VLOOKUP($A47,'[1]EURRFQ'!$H$1:$T$401,5,FALSE)=0,"0",VLOOKUP($A47,'[1]EURRFQ'!$H$1:$T$401,5,FALSE))+IF(VLOOKUP($A47,'[1]EURRFQ'!$H$1:$T$408,5,FALSE)=0,"0",VLOOKUP($A47,'[1]EURRFQ'!$H$1:$T$408,5,FALSE)))</f>
        <v>0</v>
      </c>
      <c r="G47" s="23">
        <f>SUM(IF(VLOOKUP($A47,'[1]EURRFQ'!$H$1:$T$401,3,FALSE)=0,"0",VLOOKUP($A47,'[1]EURRFQ'!$H$1:$T$401,3,FALSE))+IF(VLOOKUP($A47,'[1]EURRFQ'!$H$1:$T$408,3,FALSE)=0,"0",VLOOKUP($A47,'[1]EURRFQ'!$H$1:$T$408,3,FALSE)))</f>
        <v>0</v>
      </c>
      <c r="H47" s="21">
        <f>SUM(IF(VLOOKUP($A47,'[1]EURREPO'!$H$1:$T$401,4,FALSE)=0,"0",VLOOKUP($A47,'[1]EURREPO'!$H$1:$T$401,4,FALSE))+IF(VLOOKUP($A47,'[1]EURREPO'!$H$1:$T$401,4,FALSE)=0,"0",VLOOKUP($A47,'[1]EURREPO'!$H$1:$T$401,4,FALSE)))</f>
        <v>0</v>
      </c>
      <c r="I47" s="22">
        <f>SUM(IF(VLOOKUP($A47,'[1]EURREPO'!$H$1:$T$401,5,FALSE)=0,"0",VLOOKUP($A47,'[1]EURREPO'!$H$1:$T$401,5,FALSE))+IF(VLOOKUP($A47,'[1]EURREPO'!$H$1:$T$401,5,FALSE)=0,"0",VLOOKUP($A47,'[1]EURREPO'!$H$1:$T$401,5,FALSE)))</f>
        <v>0</v>
      </c>
      <c r="J47" s="23">
        <f>SUM(IF(VLOOKUP($A47,'[1]EURREPO'!$H$1:$T$401,3,FALSE)=0,"0",VLOOKUP($A47,'[1]EURREPO'!$H$1:$T$401,3,FALSE))+IF(VLOOKUP($A47,'[1]EURREPO'!$H$1:$T$401,3,FALSE)=0,"0",VLOOKUP($A47,'[1]EURREPO'!$H$1:$T$401,3,FALSE)))</f>
        <v>0</v>
      </c>
      <c r="K47" s="21">
        <f t="shared" si="3"/>
        <v>0</v>
      </c>
      <c r="L47" s="22">
        <f t="shared" si="3"/>
        <v>0</v>
      </c>
      <c r="M47" s="23">
        <f t="shared" si="3"/>
        <v>0</v>
      </c>
    </row>
    <row r="48" spans="1:13" ht="17.25" hidden="1" thickBot="1">
      <c r="A48" s="33" t="s">
        <v>52</v>
      </c>
      <c r="B48" s="21">
        <f>SUM(IF(VLOOKUP($A48,'[1]EUR117'!$H$1:$T$401,4,FALSE)=0,"0",VLOOKUP($A48,'[1]EUR117'!$H$1:$T$401,4,FALSE))+IF(VLOOKUP($A48,'[1]EUR119'!$H$1:$T$408,4,FALSE)=0,"0",VLOOKUP($A48,'[1]EUR119'!$H$1:$T$408,4,FALSE)))</f>
        <v>0</v>
      </c>
      <c r="C48" s="22">
        <f>SUM(IF(VLOOKUP($A48,'[1]EUR117'!$H$1:$T$401,5,FALSE)=0,"0",VLOOKUP($A48,'[1]EUR117'!$H$1:$T$401,5,FALSE))+IF(VLOOKUP($A48,'[1]EUR119'!$H$1:$T$408,5,FALSE)=0,"0",VLOOKUP($A48,'[1]EUR119'!$H$1:$T$408,5,FALSE)))</f>
        <v>0</v>
      </c>
      <c r="D48" s="23">
        <f>SUM(IF(VLOOKUP($A48,'[1]EUR117'!$H$1:$T$401,3,FALSE)=0,"0",VLOOKUP($A48,'[1]EUR117'!$H$1:$T$401,3,FALSE))+IF(VLOOKUP($A48,'[1]EUR119'!$H$1:$T$408,3,FALSE)=0,"0",VLOOKUP($A48,'[1]EUR119'!$H$1:$T$408,3,FALSE)))</f>
        <v>0</v>
      </c>
      <c r="E48" s="21">
        <f>SUM(IF(VLOOKUP($A48,'[1]EURRFQ'!$H$1:$T$401,4,FALSE)=0,"0",VLOOKUP($A48,'[1]EURRFQ'!$H$1:$T$401,4,FALSE))+IF(VLOOKUP($A48,'[1]EURRFQ'!$H$1:$T$408,4,FALSE)=0,"0",VLOOKUP($A48,'[1]EURRFQ'!$H$1:$T$408,4,FALSE)))</f>
        <v>0</v>
      </c>
      <c r="F48" s="22">
        <f>SUM(IF(VLOOKUP($A48,'[1]EURRFQ'!$H$1:$T$401,5,FALSE)=0,"0",VLOOKUP($A48,'[1]EURRFQ'!$H$1:$T$401,5,FALSE))+IF(VLOOKUP($A48,'[1]EURRFQ'!$H$1:$T$408,5,FALSE)=0,"0",VLOOKUP($A48,'[1]EURRFQ'!$H$1:$T$408,5,FALSE)))</f>
        <v>0</v>
      </c>
      <c r="G48" s="23">
        <f>SUM(IF(VLOOKUP($A48,'[1]EURRFQ'!$H$1:$T$401,3,FALSE)=0,"0",VLOOKUP($A48,'[1]EURRFQ'!$H$1:$T$401,3,FALSE))+IF(VLOOKUP($A48,'[1]EURRFQ'!$H$1:$T$408,3,FALSE)=0,"0",VLOOKUP($A48,'[1]EURRFQ'!$H$1:$T$408,3,FALSE)))</f>
        <v>0</v>
      </c>
      <c r="H48" s="21">
        <f>SUM(IF(VLOOKUP($A48,'[1]EURREPO'!$H$1:$T$401,4,FALSE)=0,"0",VLOOKUP($A48,'[1]EURREPO'!$H$1:$T$401,4,FALSE))+IF(VLOOKUP($A48,'[1]EURREPO'!$H$1:$T$401,4,FALSE)=0,"0",VLOOKUP($A48,'[1]EURREPO'!$H$1:$T$401,4,FALSE)))</f>
        <v>0</v>
      </c>
      <c r="I48" s="22">
        <f>SUM(IF(VLOOKUP($A48,'[1]EURREPO'!$H$1:$T$401,5,FALSE)=0,"0",VLOOKUP($A48,'[1]EURREPO'!$H$1:$T$401,5,FALSE))+IF(VLOOKUP($A48,'[1]EURREPO'!$H$1:$T$401,5,FALSE)=0,"0",VLOOKUP($A48,'[1]EURREPO'!$H$1:$T$401,5,FALSE)))</f>
        <v>0</v>
      </c>
      <c r="J48" s="23">
        <f>SUM(IF(VLOOKUP($A48,'[1]EURREPO'!$H$1:$T$401,3,FALSE)=0,"0",VLOOKUP($A48,'[1]EURREPO'!$H$1:$T$401,3,FALSE))+IF(VLOOKUP($A48,'[1]EURREPO'!$H$1:$T$401,3,FALSE)=0,"0",VLOOKUP($A48,'[1]EURREPO'!$H$1:$T$401,3,FALSE)))</f>
        <v>0</v>
      </c>
      <c r="K48" s="21">
        <f aca="true" t="shared" si="4" ref="K48:M50">H48+B48</f>
        <v>0</v>
      </c>
      <c r="L48" s="22">
        <f t="shared" si="4"/>
        <v>0</v>
      </c>
      <c r="M48" s="23">
        <f t="shared" si="4"/>
        <v>0</v>
      </c>
    </row>
    <row r="49" spans="1:13" ht="24.75" customHeight="1" thickBot="1">
      <c r="A49" s="29" t="s">
        <v>53</v>
      </c>
      <c r="B49" s="30">
        <f>SUM(B38:B48)</f>
        <v>0</v>
      </c>
      <c r="C49" s="31">
        <f>SUM(C38:C48)</f>
        <v>0</v>
      </c>
      <c r="D49" s="32">
        <f>SUM(D38:D48)</f>
        <v>0</v>
      </c>
      <c r="E49" s="30">
        <f aca="true" t="shared" si="5" ref="E49:J49">SUM(E39:E48)</f>
        <v>0</v>
      </c>
      <c r="F49" s="31">
        <f t="shared" si="5"/>
        <v>0</v>
      </c>
      <c r="G49" s="32">
        <f t="shared" si="5"/>
        <v>0</v>
      </c>
      <c r="H49" s="30">
        <f t="shared" si="5"/>
        <v>0</v>
      </c>
      <c r="I49" s="31">
        <f t="shared" si="5"/>
        <v>0</v>
      </c>
      <c r="J49" s="32">
        <f t="shared" si="5"/>
        <v>0</v>
      </c>
      <c r="K49" s="30">
        <f>SUM(K38:K48)</f>
        <v>0</v>
      </c>
      <c r="L49" s="31">
        <f>SUM(L38:L48)</f>
        <v>0</v>
      </c>
      <c r="M49" s="32">
        <f>SUM(M38:M48)</f>
        <v>0</v>
      </c>
    </row>
    <row r="50" spans="1:13" ht="16.5" hidden="1">
      <c r="A50" s="33" t="s">
        <v>54</v>
      </c>
      <c r="B50" s="21">
        <f>SUM(IF(VLOOKUP($A50,'[1]bony100'!$H$1:$T$401,4,FALSE)=0,"0",VLOOKUP($A50,'[1]bony100'!$H$1:$T$401,4,FALSE))+IF(VLOOKUP($A50,'[1]repo529'!$H$1:$T$408,4,FALSE)=0,"0",VLOOKUP($A50,'[1]repo529'!$H$1:$T$408,4,FALSE)))</f>
        <v>0</v>
      </c>
      <c r="C50" s="22">
        <f>SUM(IF(VLOOKUP($A50,'[1]bony100'!$H$1:$T$401,5,FALSE)=0,"0",VLOOKUP($A50,'[1]bony100'!$H$1:$T$401,5,FALSE))+IF(VLOOKUP($A50,'[1]repo529'!$H$1:$T$408,5,FALSE)=0,"0",VLOOKUP($A50,'[1]repo529'!$H$1:$T$408,5,FALSE)))</f>
        <v>0</v>
      </c>
      <c r="D50" s="23">
        <f>SUM(IF(VLOOKUP($A50,'[1]bony100'!$H$1:$T$401,3,FALSE)=0,"0",VLOOKUP($A50,'[1]bony100'!$H$1:$T$401,3,FALSE))+IF(VLOOKUP($A50,'[1]repo529'!$H$1:$T$408,3,FALSE)=0,"0",VLOOKUP($A50,'[1]repo529'!$H$1:$T$408,3,FALSE)))</f>
        <v>0</v>
      </c>
      <c r="E50" s="21">
        <f>SUM(IF(VLOOKUP($A50,'[1]bonyRFQ400'!$H$1:$T$401,4,FALSE)=0,"0",VLOOKUP($A50,'[1]bonyRFQ400'!$H$1:$T$401,4,FALSE)))</f>
        <v>0</v>
      </c>
      <c r="F50" s="22">
        <f>SUM(IF(VLOOKUP($A50,'[1]bonyRFQ400'!$H$1:$T$401,5,FALSE)=0,"0",VLOOKUP($A50,'[1]bonyRFQ400'!$H$1:$T$401,5,FALSE)))</f>
        <v>0</v>
      </c>
      <c r="G50" s="23">
        <f>SUM(IF(VLOOKUP($A50,'[1]bonyRFQ400'!$H$1:$T$401,3,FALSE)=0,"0",VLOOKUP($A50,'[1]bonyRFQ400'!$H$1:$T$401,3,FALSE)))</f>
        <v>0</v>
      </c>
      <c r="H50" s="21">
        <f>SUM(IF(VLOOKUP($A50,'[1]bony130'!$H$1:$T$401,4,FALSE)=0,"0",VLOOKUP($A50,'[1]bony130'!$H$1:$T$401,4,FALSE)))</f>
        <v>0</v>
      </c>
      <c r="I50" s="22">
        <f>SUM(IF(VLOOKUP($A50,'[1]bony130'!$H$1:$T$401,5,FALSE)=0,"0",VLOOKUP($A50,'[1]bony130'!$H$1:$T$401,5,FALSE)))</f>
        <v>0</v>
      </c>
      <c r="J50" s="23">
        <f>SUM(IF(VLOOKUP($A50,'[1]bony130'!$H$1:$T$401,3,FALSE)=0,"0",VLOOKUP($A50,'[1]bony130'!$H$1:$T$401,3,FALSE)))</f>
        <v>0</v>
      </c>
      <c r="K50" s="21">
        <f t="shared" si="4"/>
        <v>0</v>
      </c>
      <c r="L50" s="22">
        <f t="shared" si="4"/>
        <v>0</v>
      </c>
      <c r="M50" s="23">
        <f t="shared" si="4"/>
        <v>0</v>
      </c>
    </row>
    <row r="51" spans="1:13" ht="24" hidden="1" thickBot="1">
      <c r="A51" s="29" t="s">
        <v>55</v>
      </c>
      <c r="B51" s="30">
        <f aca="true" t="shared" si="6" ref="B51:M51">SUM(B50:B50)</f>
        <v>0</v>
      </c>
      <c r="C51" s="31">
        <f t="shared" si="6"/>
        <v>0</v>
      </c>
      <c r="D51" s="34">
        <f t="shared" si="6"/>
        <v>0</v>
      </c>
      <c r="E51" s="30">
        <f t="shared" si="6"/>
        <v>0</v>
      </c>
      <c r="F51" s="31">
        <f t="shared" si="6"/>
        <v>0</v>
      </c>
      <c r="G51" s="34">
        <f t="shared" si="6"/>
        <v>0</v>
      </c>
      <c r="H51" s="30">
        <f t="shared" si="6"/>
        <v>0</v>
      </c>
      <c r="I51" s="31">
        <f t="shared" si="6"/>
        <v>0</v>
      </c>
      <c r="J51" s="32">
        <f t="shared" si="6"/>
        <v>0</v>
      </c>
      <c r="K51" s="30">
        <f t="shared" si="6"/>
        <v>0</v>
      </c>
      <c r="L51" s="31">
        <f t="shared" si="6"/>
        <v>0</v>
      </c>
      <c r="M51" s="32">
        <f t="shared" si="6"/>
        <v>0</v>
      </c>
    </row>
    <row r="52" spans="1:9" ht="14.25" customHeight="1">
      <c r="A52" s="35"/>
      <c r="C52" s="25"/>
      <c r="D52" s="24"/>
      <c r="I52" s="36"/>
    </row>
    <row r="53" spans="1:12" ht="21">
      <c r="A53" s="37" t="s">
        <v>56</v>
      </c>
      <c r="C53" s="25"/>
      <c r="F53" s="25"/>
      <c r="K53" s="25"/>
      <c r="L53" s="25"/>
    </row>
    <row r="54" spans="1:13" ht="65.25" customHeight="1">
      <c r="A54" s="38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6" ht="12.75">
      <c r="C55" s="25"/>
      <c r="F55" s="25"/>
    </row>
    <row r="56" spans="2:6" ht="12.75">
      <c r="B56" s="25"/>
      <c r="C56" s="25"/>
      <c r="E56" s="25"/>
      <c r="F56" s="25"/>
    </row>
    <row r="57" spans="1:6" ht="12.75">
      <c r="A57" s="40"/>
      <c r="C57" s="25"/>
      <c r="D57" s="24"/>
      <c r="F57" s="25"/>
    </row>
    <row r="58" spans="3:6" ht="12.75">
      <c r="C58" s="25"/>
      <c r="F58" s="25"/>
    </row>
    <row r="59" spans="3:6" ht="12.75">
      <c r="C59" s="25"/>
      <c r="F59" s="25"/>
    </row>
    <row r="60" spans="3:6" ht="12.75">
      <c r="C60" s="25"/>
      <c r="F60" s="25"/>
    </row>
    <row r="61" spans="3:6" ht="12.75">
      <c r="C61" s="25"/>
      <c r="F61" s="25"/>
    </row>
    <row r="62" spans="3:6" ht="12.75">
      <c r="C62" s="41"/>
      <c r="F62" s="41"/>
    </row>
    <row r="63" spans="3:6" ht="12.75">
      <c r="C63" s="25"/>
      <c r="F63" s="25"/>
    </row>
    <row r="64" spans="3:6" ht="12.75">
      <c r="C64" s="25"/>
      <c r="F64" s="25"/>
    </row>
    <row r="65" spans="3:6" ht="12.75">
      <c r="C65" s="25"/>
      <c r="F65" s="25"/>
    </row>
    <row r="66" spans="3:6" ht="12.75">
      <c r="C66" s="25"/>
      <c r="F66" s="25"/>
    </row>
    <row r="67" spans="3:6" ht="12.75">
      <c r="C67" s="25"/>
      <c r="F67" s="25"/>
    </row>
  </sheetData>
  <sheetProtection/>
  <mergeCells count="9">
    <mergeCell ref="A54:M5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2:M53">
    <cfRule type="cellIs" priority="15" dxfId="0" operator="equal" stopIfTrue="1">
      <formula>"-"</formula>
    </cfRule>
  </conditionalFormatting>
  <conditionalFormatting sqref="A26 A28:A32 A34:A51 A17 A8:A15 A19:A23">
    <cfRule type="expression" priority="16" dxfId="17" stopIfTrue="1">
      <formula>0</formula>
    </cfRule>
  </conditionalFormatting>
  <conditionalFormatting sqref="B26:M26 B28:M32 B17:M17 B8:M15 B19:M23 B34:M51">
    <cfRule type="cellIs" priority="17" dxfId="17" operator="equal" stopIfTrue="1">
      <formula>0</formula>
    </cfRule>
  </conditionalFormatting>
  <conditionalFormatting sqref="A24">
    <cfRule type="expression" priority="13" dxfId="17" stopIfTrue="1">
      <formula>0</formula>
    </cfRule>
  </conditionalFormatting>
  <conditionalFormatting sqref="B24:M24">
    <cfRule type="cellIs" priority="14" dxfId="17" operator="equal" stopIfTrue="1">
      <formula>0</formula>
    </cfRule>
  </conditionalFormatting>
  <conditionalFormatting sqref="A27">
    <cfRule type="expression" priority="11" dxfId="17" stopIfTrue="1">
      <formula>0</formula>
    </cfRule>
  </conditionalFormatting>
  <conditionalFormatting sqref="B27:M27">
    <cfRule type="cellIs" priority="12" dxfId="17" operator="equal" stopIfTrue="1">
      <formula>0</formula>
    </cfRule>
  </conditionalFormatting>
  <conditionalFormatting sqref="A16">
    <cfRule type="expression" priority="9" dxfId="17" stopIfTrue="1">
      <formula>0</formula>
    </cfRule>
  </conditionalFormatting>
  <conditionalFormatting sqref="B16:M16">
    <cfRule type="cellIs" priority="10" dxfId="17" operator="equal" stopIfTrue="1">
      <formula>0</formula>
    </cfRule>
  </conditionalFormatting>
  <conditionalFormatting sqref="A33">
    <cfRule type="expression" priority="7" dxfId="17" stopIfTrue="1">
      <formula>0</formula>
    </cfRule>
  </conditionalFormatting>
  <conditionalFormatting sqref="B33:M33">
    <cfRule type="cellIs" priority="8" dxfId="17" operator="equal" stopIfTrue="1">
      <formula>0</formula>
    </cfRule>
  </conditionalFormatting>
  <conditionalFormatting sqref="A18">
    <cfRule type="expression" priority="5" dxfId="17" stopIfTrue="1">
      <formula>0</formula>
    </cfRule>
  </conditionalFormatting>
  <conditionalFormatting sqref="B18:M18">
    <cfRule type="cellIs" priority="6" dxfId="17" operator="equal" stopIfTrue="1">
      <formula>0</formula>
    </cfRule>
  </conditionalFormatting>
  <conditionalFormatting sqref="A25">
    <cfRule type="expression" priority="3" dxfId="17" stopIfTrue="1">
      <formula>0</formula>
    </cfRule>
  </conditionalFormatting>
  <conditionalFormatting sqref="B25:M25">
    <cfRule type="cellIs" priority="4" dxfId="17" operator="equal" stopIfTrue="1">
      <formula>0</formula>
    </cfRule>
  </conditionalFormatting>
  <conditionalFormatting sqref="A7">
    <cfRule type="expression" priority="1" dxfId="17" stopIfTrue="1">
      <formula>0</formula>
    </cfRule>
  </conditionalFormatting>
  <conditionalFormatting sqref="B7:M7">
    <cfRule type="cellIs" priority="2" dxfId="1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2014-07-01T09:01:17Z</dcterms:created>
  <dcterms:modified xsi:type="dcterms:W3CDTF">2014-07-01T09:02:13Z</dcterms:modified>
  <cp:category/>
  <cp:version/>
  <cp:contentType/>
  <cp:contentStatus/>
</cp:coreProperties>
</file>